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tables/table2.xml" ContentType="application/vnd.openxmlformats-officedocument.spreadsheetml.table+xml"/>
  <Override PartName="/xl/customProperty7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rysov-my.sharepoint.com/personal/aurelie_zaman_farys_be/Documents/Simulatoren/2025/"/>
    </mc:Choice>
  </mc:AlternateContent>
  <xr:revisionPtr revIDLastSave="122" documentId="8_{3BF15584-BAD5-41DA-9B74-19B4A96E8246}" xr6:coauthVersionLast="47" xr6:coauthVersionMax="47" xr10:uidLastSave="{18E3E08F-5CF0-421B-9CD4-96BE2F8B3520}"/>
  <bookViews>
    <workbookView xWindow="-105" yWindow="0" windowWidth="14610" windowHeight="15585" tabRatio="857" xr2:uid="{00000000-000D-0000-FFFF-FFFF00000000}"/>
  </bookViews>
  <sheets>
    <sheet name="Parameters" sheetId="4" r:id="rId1"/>
    <sheet name="Huishoudelijk" sheetId="2" r:id="rId2"/>
    <sheet name="Niet huishoudelijk" sheetId="3" state="hidden" r:id="rId3"/>
    <sheet name="Blad1" sheetId="5" state="hidden" r:id="rId4"/>
    <sheet name="PRIJS DW" sheetId="10" state="hidden" r:id="rId5"/>
    <sheet name="PRIJS GB NHH" sheetId="8" state="hidden" r:id="rId6"/>
    <sheet name="PRIJS GB HH" sheetId="7" state="hidden" r:id="rId7"/>
    <sheet name="PRIJS CAPA" sheetId="11" state="hidden" r:id="rId8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K8" i="3" s="1"/>
  <c r="M8" i="3" s="1"/>
  <c r="V6" i="2" l="1"/>
  <c r="O30" i="2" s="1"/>
  <c r="M17" i="2"/>
  <c r="M16" i="2"/>
  <c r="M9" i="2"/>
  <c r="M8" i="2"/>
  <c r="K17" i="3" l="1"/>
  <c r="K10" i="3"/>
  <c r="K9" i="3"/>
  <c r="T5" i="3"/>
  <c r="T4" i="3"/>
  <c r="T3" i="3"/>
  <c r="M25" i="2"/>
  <c r="V5" i="2"/>
  <c r="V4" i="2"/>
  <c r="V3" i="2"/>
  <c r="D39" i="4"/>
  <c r="K8" i="2" s="1"/>
  <c r="I36" i="4"/>
  <c r="I34" i="4"/>
  <c r="H23" i="4"/>
  <c r="I22" i="3" l="1"/>
  <c r="M22" i="3" s="1"/>
  <c r="I8" i="3"/>
  <c r="K23" i="2"/>
  <c r="I7" i="3"/>
  <c r="K14" i="2"/>
  <c r="O14" i="2" s="1"/>
  <c r="O7" i="2"/>
  <c r="I9" i="3"/>
  <c r="M9" i="3" s="1"/>
  <c r="K7" i="2"/>
  <c r="O23" i="2"/>
  <c r="K6" i="2"/>
  <c r="O6" i="2" s="1"/>
  <c r="K15" i="2"/>
  <c r="I16" i="3"/>
  <c r="I23" i="3"/>
  <c r="K9" i="2"/>
  <c r="V8" i="2"/>
  <c r="O15" i="2"/>
  <c r="K22" i="2"/>
  <c r="O22" i="2" s="1"/>
  <c r="I6" i="3"/>
  <c r="M6" i="3" s="1"/>
  <c r="T8" i="3"/>
  <c r="M16" i="3"/>
  <c r="M23" i="3"/>
  <c r="I17" i="3"/>
  <c r="M17" i="3" s="1"/>
  <c r="I24" i="3"/>
  <c r="M24" i="3" s="1"/>
  <c r="M7" i="3"/>
  <c r="V7" i="2"/>
  <c r="T7" i="3"/>
  <c r="I15" i="3"/>
  <c r="M15" i="3" s="1"/>
  <c r="I10" i="3" l="1"/>
  <c r="M10" i="3" s="1"/>
  <c r="M12" i="3" s="1"/>
  <c r="M26" i="3"/>
  <c r="M19" i="3"/>
  <c r="O9" i="2"/>
  <c r="K17" i="2"/>
  <c r="O17" i="2" s="1"/>
  <c r="K25" i="2"/>
  <c r="O25" i="2" s="1"/>
  <c r="K24" i="2"/>
  <c r="O24" i="2" s="1"/>
  <c r="K16" i="2"/>
  <c r="O16" i="2" s="1"/>
  <c r="O8" i="2"/>
  <c r="O27" i="2" l="1"/>
  <c r="O11" i="2"/>
  <c r="M28" i="3"/>
  <c r="G30" i="3" s="1"/>
  <c r="O19" i="2"/>
  <c r="O29" i="2" l="1"/>
  <c r="O31" i="2" s="1"/>
</calcChain>
</file>

<file path=xl/sharedStrings.xml><?xml version="1.0" encoding="utf-8"?>
<sst xmlns="http://schemas.openxmlformats.org/spreadsheetml/2006/main" count="1901" uniqueCount="381">
  <si>
    <t xml:space="preserve">Velden met een * zijn verplicht. </t>
  </si>
  <si>
    <t>Klantgegevens</t>
  </si>
  <si>
    <t>Postcode van uw gemeente*</t>
  </si>
  <si>
    <t>Aantal wooneenheden of watermeters*</t>
  </si>
  <si>
    <t>Aantal gedomicilieerden*</t>
  </si>
  <si>
    <t>Verbruiksgegevens*</t>
  </si>
  <si>
    <t>Kent u uw exacte verbruiksgegevens (data en meterstanden)? Vul deze dan in onder ‘Specifieke verbruiksgegevens’.</t>
  </si>
  <si>
    <t>Hebt u geen exacte verbruiksgegevens bij de hand? Dan kan u toch een vergelijking maken door een aantal ‘Algemene verbruiksgegevens’ in te vullen.</t>
  </si>
  <si>
    <t>Specifieke verbruiksgegevens:</t>
  </si>
  <si>
    <t xml:space="preserve">Startdatum verbruiksperiode (xx/xx/20xx) </t>
  </si>
  <si>
    <t>=</t>
  </si>
  <si>
    <t>Einddatum verbruiksperiode (xx/xx/20xx)</t>
  </si>
  <si>
    <t>Vorige meterstand</t>
  </si>
  <si>
    <t>Huidige meterstand*</t>
  </si>
  <si>
    <t>OF</t>
  </si>
  <si>
    <t>Algemene verbruiksgegevens:</t>
  </si>
  <si>
    <t>Verbruiksperiode (in dagen)</t>
  </si>
  <si>
    <t>Verbruik (in m³)</t>
  </si>
  <si>
    <t>Verbruik=</t>
  </si>
  <si>
    <t>Simulatie van het factuurbedrag voor een huishoudelijke klant</t>
  </si>
  <si>
    <t>Overzicht parameters simulatie</t>
  </si>
  <si>
    <t>Gemeente</t>
  </si>
  <si>
    <t>Aantal wooneenheden</t>
  </si>
  <si>
    <t>Drinkwater</t>
  </si>
  <si>
    <t>Hoeveelheid</t>
  </si>
  <si>
    <t>Eenheidsprijs</t>
  </si>
  <si>
    <t>Subtotaal</t>
  </si>
  <si>
    <t>BTW</t>
  </si>
  <si>
    <t>Aantal gedomicilieerden</t>
  </si>
  <si>
    <t xml:space="preserve">Vastrecht per wooneenheid  </t>
  </si>
  <si>
    <t>d</t>
  </si>
  <si>
    <t>€/j</t>
  </si>
  <si>
    <t>€</t>
  </si>
  <si>
    <t>Sociaal tarief</t>
  </si>
  <si>
    <t>Korting vastrecht per gedomicilieerde</t>
  </si>
  <si>
    <t>Verbruiksperiode (in dagen):</t>
  </si>
  <si>
    <t>Basistarief (30 m³/jaar per gedomicilieerde en per wooneenheid)</t>
  </si>
  <si>
    <t>m³</t>
  </si>
  <si>
    <t>€/m³</t>
  </si>
  <si>
    <t>Verbruik (in m³):</t>
  </si>
  <si>
    <t xml:space="preserve">Comforttarief </t>
  </si>
  <si>
    <t>Subtotaal drinkwater</t>
  </si>
  <si>
    <t>Gemeentelijke bijdrage</t>
  </si>
  <si>
    <t>Subtotaal gemeentelijke bijdrage</t>
  </si>
  <si>
    <t>Bovengemeentelijke bijdrage</t>
  </si>
  <si>
    <t>Subtotaal bovengemeentelijke bijdrage</t>
  </si>
  <si>
    <t>Totaal</t>
  </si>
  <si>
    <t xml:space="preserve">Korting sociaal tarief (indien van toepassing): -80% </t>
  </si>
  <si>
    <t>Ga terug naar parameters</t>
  </si>
  <si>
    <t>Simulatie van het factuurbedrag voor een niet-huishoudelijke klant</t>
  </si>
  <si>
    <t>Aantal wooneenheden of watermeters</t>
  </si>
  <si>
    <t>Vastrecht per wooneenheid of watermeter</t>
  </si>
  <si>
    <t>nvt.</t>
  </si>
  <si>
    <t>Vlak tarief (tot 500 m³/jaar)</t>
  </si>
  <si>
    <t>Meerverbruik (van 501 m³ tot 50 000 m³/jaar)</t>
  </si>
  <si>
    <t>Gemeentelijke saneringsbijdrage</t>
  </si>
  <si>
    <t xml:space="preserve">Vlak tarief  </t>
  </si>
  <si>
    <t>Subtotaal gemeentelijke saneringsbijdrage</t>
  </si>
  <si>
    <t>Bovengemeentelijke saneringsbijdrage</t>
  </si>
  <si>
    <t xml:space="preserve">Vlak tarief </t>
  </si>
  <si>
    <t>Subtotaal bovengemeentelijke saneringsbijdrage</t>
  </si>
  <si>
    <t xml:space="preserve">Verwachte tussentijdse facturen (jaarcyclus) = </t>
  </si>
  <si>
    <t>Opmerking: niet-huishoudelijke klanten krijgen geen sociaal tarief toegekend op hun factuur. De korting wordt bij hen via compensatie uitgekeerd.</t>
  </si>
  <si>
    <t>Driemaandelijks</t>
  </si>
  <si>
    <t>nee</t>
  </si>
  <si>
    <t xml:space="preserve">Maandelijks </t>
  </si>
  <si>
    <t>ja</t>
  </si>
  <si>
    <t>Geen</t>
  </si>
  <si>
    <t>Postcode</t>
  </si>
  <si>
    <t>Hoofdgemeente</t>
  </si>
  <si>
    <t>Basistarief HH</t>
  </si>
  <si>
    <t>Comfortarief HH</t>
  </si>
  <si>
    <t>Vlaktarief NHH</t>
  </si>
  <si>
    <t>Meerverbruik NHH</t>
  </si>
  <si>
    <t>Aalst</t>
  </si>
  <si>
    <t xml:space="preserve">Baardegem </t>
  </si>
  <si>
    <t xml:space="preserve">Erembodegem </t>
  </si>
  <si>
    <t>Gijzegem</t>
  </si>
  <si>
    <t>Herdersem</t>
  </si>
  <si>
    <t>Hofstade</t>
  </si>
  <si>
    <t>Meldert</t>
  </si>
  <si>
    <t>Moorsel</t>
  </si>
  <si>
    <t>Nieuwerkerken</t>
  </si>
  <si>
    <t>Aalter</t>
  </si>
  <si>
    <t>Bellem</t>
  </si>
  <si>
    <t>Lotenhulle</t>
  </si>
  <si>
    <t>Poeke</t>
  </si>
  <si>
    <t>Essene</t>
  </si>
  <si>
    <t>Affligem</t>
  </si>
  <si>
    <t>Hekelgem</t>
  </si>
  <si>
    <t>Teralfene</t>
  </si>
  <si>
    <t>Asse</t>
  </si>
  <si>
    <t>Bekkerzeel</t>
  </si>
  <si>
    <t>Kobbegem</t>
  </si>
  <si>
    <t>Mollem</t>
  </si>
  <si>
    <t xml:space="preserve">Relegem       </t>
  </si>
  <si>
    <t xml:space="preserve">Zellik           </t>
  </si>
  <si>
    <t>Beernem</t>
  </si>
  <si>
    <t>Oedelem</t>
  </si>
  <si>
    <t xml:space="preserve">Sint-Joris </t>
  </si>
  <si>
    <t>Beersel</t>
  </si>
  <si>
    <t>Alsemberg</t>
  </si>
  <si>
    <t>Dworp</t>
  </si>
  <si>
    <t>Huizingen</t>
  </si>
  <si>
    <t>Lot</t>
  </si>
  <si>
    <t>Blankenberge</t>
  </si>
  <si>
    <t>Uitkerke</t>
  </si>
  <si>
    <t>Elst</t>
  </si>
  <si>
    <t>Brakel</t>
  </si>
  <si>
    <t>Everbeek</t>
  </si>
  <si>
    <t>Michelbeke</t>
  </si>
  <si>
    <t>Nederbrakel</t>
  </si>
  <si>
    <t>Opbrakel</t>
  </si>
  <si>
    <t>Parike</t>
  </si>
  <si>
    <t>Sint-Maria-Oudenhove</t>
  </si>
  <si>
    <t>Zegelsem</t>
  </si>
  <si>
    <t>Assebroek</t>
  </si>
  <si>
    <t>Brugge</t>
  </si>
  <si>
    <t>Dudzele</t>
  </si>
  <si>
    <t>Koolkerke</t>
  </si>
  <si>
    <t>Sint-Andries</t>
  </si>
  <si>
    <t>Sint-Kruis</t>
  </si>
  <si>
    <t>Sint-Michiels</t>
  </si>
  <si>
    <t>Sint-Pieters</t>
  </si>
  <si>
    <t>Zeebrugge-Lissewege</t>
  </si>
  <si>
    <t>Buggenhout</t>
  </si>
  <si>
    <t>Opdorp</t>
  </si>
  <si>
    <t>Damme</t>
  </si>
  <si>
    <t>Lapscheure</t>
  </si>
  <si>
    <t>Moerkerke</t>
  </si>
  <si>
    <t>Oostkerke-Hoeke</t>
  </si>
  <si>
    <t>Sijsele</t>
  </si>
  <si>
    <t>Klemskerke</t>
  </si>
  <si>
    <t>De Haan</t>
  </si>
  <si>
    <t>Vlissegem</t>
  </si>
  <si>
    <t>Wenduine</t>
  </si>
  <si>
    <t>Astene</t>
  </si>
  <si>
    <t>Deinze</t>
  </si>
  <si>
    <t>Bachte-Maria-Leerne</t>
  </si>
  <si>
    <t xml:space="preserve">Gottem </t>
  </si>
  <si>
    <t>Grammene</t>
  </si>
  <si>
    <t>Meigem</t>
  </si>
  <si>
    <t>Petegem-Leie</t>
  </si>
  <si>
    <t>Sint-Martens-Leerne</t>
  </si>
  <si>
    <t>Vinkt</t>
  </si>
  <si>
    <t>Wontergem</t>
  </si>
  <si>
    <t>Zeveren</t>
  </si>
  <si>
    <t>Appels</t>
  </si>
  <si>
    <t>Dendermonde</t>
  </si>
  <si>
    <t>Baasrode</t>
  </si>
  <si>
    <t>Grembergen</t>
  </si>
  <si>
    <t>Mespelare</t>
  </si>
  <si>
    <t>Oudegem</t>
  </si>
  <si>
    <t>Schoonaarde</t>
  </si>
  <si>
    <t>Sint-Gillis-Dendermonde</t>
  </si>
  <si>
    <t>De Pinte</t>
  </si>
  <si>
    <t>Zevergem</t>
  </si>
  <si>
    <t>Destelbergen</t>
  </si>
  <si>
    <t>Heusden</t>
  </si>
  <si>
    <t>Dilbeek</t>
  </si>
  <si>
    <t>Drogenbos</t>
  </si>
  <si>
    <t>Aaigem</t>
  </si>
  <si>
    <t>Erpe-Mere</t>
  </si>
  <si>
    <t>Bambrugge</t>
  </si>
  <si>
    <t>Burst</t>
  </si>
  <si>
    <t>Erondegem</t>
  </si>
  <si>
    <t>Erpe</t>
  </si>
  <si>
    <t>Mere</t>
  </si>
  <si>
    <t>Ottergem</t>
  </si>
  <si>
    <t>Vlekkem</t>
  </si>
  <si>
    <t>Asper</t>
  </si>
  <si>
    <t>Gavere</t>
  </si>
  <si>
    <t>Baaigem</t>
  </si>
  <si>
    <t>Dikkelvenne</t>
  </si>
  <si>
    <t>Semmerzake</t>
  </si>
  <si>
    <t>Vurste</t>
  </si>
  <si>
    <t>Desteldonk</t>
  </si>
  <si>
    <t>Gent</t>
  </si>
  <si>
    <t>Drongen</t>
  </si>
  <si>
    <t>Gentbrugge</t>
  </si>
  <si>
    <t>Gent-centrum</t>
  </si>
  <si>
    <t>Ledeberg</t>
  </si>
  <si>
    <t xml:space="preserve">Mariakerke </t>
  </si>
  <si>
    <t>Mendonk</t>
  </si>
  <si>
    <t>Oostakker</t>
  </si>
  <si>
    <t>Sint-Amandsberg</t>
  </si>
  <si>
    <t>Afsnee</t>
  </si>
  <si>
    <t>Sint-Denijs-Westrem</t>
  </si>
  <si>
    <t>Sint-Kruis-Winkel</t>
  </si>
  <si>
    <t>Wondelgem</t>
  </si>
  <si>
    <t>Zwijnaarde</t>
  </si>
  <si>
    <t>Halle</t>
  </si>
  <si>
    <t>Hamme</t>
  </si>
  <si>
    <t>Moerzeke</t>
  </si>
  <si>
    <t>Borsbeke</t>
  </si>
  <si>
    <t>Herzele</t>
  </si>
  <si>
    <t>Hillegem</t>
  </si>
  <si>
    <t>Ressegem</t>
  </si>
  <si>
    <t>Sint-Antelinks</t>
  </si>
  <si>
    <t>Sint-Lievens-Esse</t>
  </si>
  <si>
    <t>Steenhuize-Wijnhuize</t>
  </si>
  <si>
    <t>Woubrechtegem</t>
  </si>
  <si>
    <t>Sint-Kornelis-Horebeke</t>
  </si>
  <si>
    <t>Horebeke</t>
  </si>
  <si>
    <t>Sint-Maria-Horebeke</t>
  </si>
  <si>
    <t>Stalhille</t>
  </si>
  <si>
    <t>Jabbeke</t>
  </si>
  <si>
    <t>Varsenare</t>
  </si>
  <si>
    <t>Snellegem</t>
  </si>
  <si>
    <t>Zerkegem</t>
  </si>
  <si>
    <t>Berchem</t>
  </si>
  <si>
    <t>Kluisbergen</t>
  </si>
  <si>
    <t>Kwaremont</t>
  </si>
  <si>
    <t>Ruien</t>
  </si>
  <si>
    <t>Zulzeke</t>
  </si>
  <si>
    <t>Knesselare</t>
  </si>
  <si>
    <t>Ursel</t>
  </si>
  <si>
    <t>Kruishoutem</t>
  </si>
  <si>
    <t>Kruisem</t>
  </si>
  <si>
    <t>Lozer</t>
  </si>
  <si>
    <t>Nokere</t>
  </si>
  <si>
    <t>Wannegem-Lede</t>
  </si>
  <si>
    <t>Denderbelle</t>
  </si>
  <si>
    <t>Lebbeke</t>
  </si>
  <si>
    <t>Wieze</t>
  </si>
  <si>
    <t>Impe</t>
  </si>
  <si>
    <t>Lede</t>
  </si>
  <si>
    <t>Oordegem</t>
  </si>
  <si>
    <t>Smetlede</t>
  </si>
  <si>
    <t>Wanzele</t>
  </si>
  <si>
    <t>Liedekerke</t>
  </si>
  <si>
    <t>Sint-Maria-Lierde</t>
  </si>
  <si>
    <t>Lierde</t>
  </si>
  <si>
    <t>Sint-Martens-Lierde</t>
  </si>
  <si>
    <t>Deftinge</t>
  </si>
  <si>
    <t>Linkebeek</t>
  </si>
  <si>
    <t>Lochristi</t>
  </si>
  <si>
    <t>Beervelde</t>
  </si>
  <si>
    <t>Zaffelare</t>
  </si>
  <si>
    <t>Zeveneken</t>
  </si>
  <si>
    <t>Lovendegem</t>
  </si>
  <si>
    <t>Lievegem</t>
  </si>
  <si>
    <t>Vinderhoute</t>
  </si>
  <si>
    <t>Etikhove</t>
  </si>
  <si>
    <t>Maarkedal</t>
  </si>
  <si>
    <t>Maarke-Kerkem</t>
  </si>
  <si>
    <t>Nukerke</t>
  </si>
  <si>
    <t>Schorisse</t>
  </si>
  <si>
    <t>Machelen</t>
  </si>
  <si>
    <t>Diegem</t>
  </si>
  <si>
    <t>Gontrode</t>
  </si>
  <si>
    <t>Melle</t>
  </si>
  <si>
    <t>Bottelare</t>
  </si>
  <si>
    <t>Merelbeke</t>
  </si>
  <si>
    <t>Lemberge</t>
  </si>
  <si>
    <t>Melsen</t>
  </si>
  <si>
    <t>Munte</t>
  </si>
  <si>
    <t>Schelderode</t>
  </si>
  <si>
    <t>Slijpe</t>
  </si>
  <si>
    <t>Middelkerke</t>
  </si>
  <si>
    <t>Lombardsijde</t>
  </si>
  <si>
    <t>Mannekensvere</t>
  </si>
  <si>
    <t>Schore</t>
  </si>
  <si>
    <t>Sint-Pieters-Kapelle</t>
  </si>
  <si>
    <t>Westende</t>
  </si>
  <si>
    <t>Wilskerke</t>
  </si>
  <si>
    <t>Leffinge</t>
  </si>
  <si>
    <t>Moorslede</t>
  </si>
  <si>
    <t>Eke</t>
  </si>
  <si>
    <t>Nazareth</t>
  </si>
  <si>
    <t>Hansbeke</t>
  </si>
  <si>
    <t>Landegem</t>
  </si>
  <si>
    <t>Merendree</t>
  </si>
  <si>
    <t>Nevele</t>
  </si>
  <si>
    <t>Poesele</t>
  </si>
  <si>
    <t>Vosselare</t>
  </si>
  <si>
    <t>Mariakerke</t>
  </si>
  <si>
    <t>Oostende</t>
  </si>
  <si>
    <t>Stene</t>
  </si>
  <si>
    <t>Raversijde</t>
  </si>
  <si>
    <t>Voorhaven</t>
  </si>
  <si>
    <t>Balegem</t>
  </si>
  <si>
    <t>Oosterzele</t>
  </si>
  <si>
    <t>Gijzenzele</t>
  </si>
  <si>
    <t>Landskouter</t>
  </si>
  <si>
    <t>Moortsele</t>
  </si>
  <si>
    <t>Scheldewindeke</t>
  </si>
  <si>
    <t>Oostkamp</t>
  </si>
  <si>
    <t>Hertsberge</t>
  </si>
  <si>
    <t>Ruddervoorde</t>
  </si>
  <si>
    <t>Waardamme</t>
  </si>
  <si>
    <t>Bevere</t>
  </si>
  <si>
    <t>Oudenaarde</t>
  </si>
  <si>
    <t>Edelare</t>
  </si>
  <si>
    <t>Leupegem</t>
  </si>
  <si>
    <t>Eine</t>
  </si>
  <si>
    <t>Ename</t>
  </si>
  <si>
    <t>Heurne</t>
  </si>
  <si>
    <t>Mater</t>
  </si>
  <si>
    <t>Melden</t>
  </si>
  <si>
    <t>Mullem</t>
  </si>
  <si>
    <t>Nederename</t>
  </si>
  <si>
    <t>Ooike</t>
  </si>
  <si>
    <t>Oudenaarde centrum</t>
  </si>
  <si>
    <t>Volkegem</t>
  </si>
  <si>
    <t>Welden</t>
  </si>
  <si>
    <t>Ronse</t>
  </si>
  <si>
    <t>Ruiselede</t>
  </si>
  <si>
    <t>Bavegem</t>
  </si>
  <si>
    <t>Sint-Lievens-Houtem</t>
  </si>
  <si>
    <t>Letterhoutem</t>
  </si>
  <si>
    <t>Vlierzele</t>
  </si>
  <si>
    <t>Zonnegem</t>
  </si>
  <si>
    <t>Deurle</t>
  </si>
  <si>
    <t>Sint-Martens-Latem</t>
  </si>
  <si>
    <t>Sint-Katherina-Lombeek</t>
  </si>
  <si>
    <t>Ternat</t>
  </si>
  <si>
    <t>Wambeek</t>
  </si>
  <si>
    <t>Wemmel</t>
  </si>
  <si>
    <t>Massemen</t>
  </si>
  <si>
    <t>Wetteren</t>
  </si>
  <si>
    <t>Westrem</t>
  </si>
  <si>
    <t>Schellebelle</t>
  </si>
  <si>
    <t>Wichelen</t>
  </si>
  <si>
    <t>Serskamp</t>
  </si>
  <si>
    <t>Elsegem</t>
  </si>
  <si>
    <t>Wortegem-Petegem</t>
  </si>
  <si>
    <t>Moregem</t>
  </si>
  <si>
    <t>Petegem-aan-de-Schelde</t>
  </si>
  <si>
    <t>Wortegem</t>
  </si>
  <si>
    <t>Zaventem</t>
  </si>
  <si>
    <t>Sint-Stevens-Woluwe</t>
  </si>
  <si>
    <t>Sterrebeek</t>
  </si>
  <si>
    <t>Zelzate</t>
  </si>
  <si>
    <t>Huise</t>
  </si>
  <si>
    <t>Ouwegem</t>
  </si>
  <si>
    <t>Zingem</t>
  </si>
  <si>
    <t>Oostwinkel</t>
  </si>
  <si>
    <t>Ronsele</t>
  </si>
  <si>
    <t>Zomergem</t>
  </si>
  <si>
    <t>Elene</t>
  </si>
  <si>
    <t>Zottegem</t>
  </si>
  <si>
    <t>Erwetegem</t>
  </si>
  <si>
    <t>Godveerdegem</t>
  </si>
  <si>
    <t>Grotenberge</t>
  </si>
  <si>
    <t>Leeuwergem</t>
  </si>
  <si>
    <t>Oombergen</t>
  </si>
  <si>
    <t xml:space="preserve">Sint-Goriks-Oudenhove </t>
  </si>
  <si>
    <t>Strijpen</t>
  </si>
  <si>
    <t>Velzeke-Ruddershove</t>
  </si>
  <si>
    <t>Houtave</t>
  </si>
  <si>
    <t>Zuienkerke</t>
  </si>
  <si>
    <t>Meetkerke</t>
  </si>
  <si>
    <t>Nieuwmunster</t>
  </si>
  <si>
    <t>Zulte</t>
  </si>
  <si>
    <t>Olsene</t>
  </si>
  <si>
    <t>Beerlegem</t>
  </si>
  <si>
    <t>Zwalm</t>
  </si>
  <si>
    <t>Dikkele</t>
  </si>
  <si>
    <t>Hundelgem</t>
  </si>
  <si>
    <t xml:space="preserve">Meilegem </t>
  </si>
  <si>
    <t>Munkzwalm</t>
  </si>
  <si>
    <t>Nederzwalm-Hermelgem</t>
  </si>
  <si>
    <t>Paulatem</t>
  </si>
  <si>
    <t>Roborst</t>
  </si>
  <si>
    <t>Rozebeke</t>
  </si>
  <si>
    <t>Sint-Blasius-Boekel</t>
  </si>
  <si>
    <t>Sint-Denijs-Boekel</t>
  </si>
  <si>
    <t xml:space="preserve">Sint-Maria-Latem </t>
  </si>
  <si>
    <t>Vlak tarief</t>
  </si>
  <si>
    <t>Basistarief</t>
  </si>
  <si>
    <t>Comfortarief</t>
  </si>
  <si>
    <t>Sociaal tarief (gelieve een keuze te maken)?</t>
  </si>
  <si>
    <t>Capaciteitsvergoeding</t>
  </si>
  <si>
    <t>Capaciteitsvergoeding  - diameter :</t>
  </si>
  <si>
    <t>Capaciteitsvergoeding? Indien ja, selecteer diameter wm</t>
  </si>
  <si>
    <t>Aantal Diameter</t>
  </si>
  <si>
    <t>Prijs 2024</t>
  </si>
  <si>
    <t>Vul het aantal wooneenheden in voor een correcte simulatie</t>
  </si>
  <si>
    <t>Simulatie van het factuurbedrag: huishoudelijk tarief - versie 2025</t>
  </si>
  <si>
    <t>Ga naar simulatie huishoudelijk 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</si>
</sst>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€&quot;\ #,##0.00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3B444F"/>
      <name val="Font Type 1"/>
    </font>
    <font>
      <b/>
      <sz val="14"/>
      <color rgb="FF0069B4"/>
      <name val="Calibri"/>
      <family val="2"/>
      <scheme val="minor"/>
    </font>
    <font>
      <sz val="11"/>
      <color rgb="FF3B444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0069B4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0" fontId="30" fillId="0" borderId="0" applyNumberForma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0" fillId="2" borderId="19" xfId="0" applyFill="1" applyBorder="1"/>
    <xf numFmtId="2" fontId="0" fillId="2" borderId="0" xfId="0" applyNumberForma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26" fillId="2" borderId="0" xfId="0" applyFont="1" applyFill="1"/>
    <xf numFmtId="0" fontId="2" fillId="2" borderId="0" xfId="0" applyFont="1" applyFill="1" applyAlignment="1">
      <alignment horizontal="left" indent="1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0" fontId="30" fillId="2" borderId="0" xfId="44" applyFill="1" applyBorder="1" applyAlignment="1">
      <alignment horizontal="center"/>
    </xf>
    <xf numFmtId="14" fontId="0" fillId="2" borderId="0" xfId="0" applyNumberFormat="1" applyFill="1" applyProtection="1">
      <protection locked="0"/>
    </xf>
    <xf numFmtId="0" fontId="0" fillId="2" borderId="0" xfId="0" applyFill="1" applyAlignment="1">
      <alignment horizontal="right"/>
    </xf>
    <xf numFmtId="0" fontId="0" fillId="2" borderId="19" xfId="0" applyFill="1" applyBorder="1" applyAlignment="1">
      <alignment horizontal="left" indent="1"/>
    </xf>
    <xf numFmtId="2" fontId="0" fillId="2" borderId="19" xfId="0" applyNumberFormat="1" applyFill="1" applyBorder="1"/>
    <xf numFmtId="0" fontId="0" fillId="2" borderId="19" xfId="0" applyFill="1" applyBorder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 indent="1"/>
    </xf>
    <xf numFmtId="0" fontId="21" fillId="2" borderId="13" xfId="0" applyFont="1" applyFill="1" applyBorder="1" applyAlignment="1">
      <alignment horizontal="left" indent="1"/>
    </xf>
    <xf numFmtId="0" fontId="1" fillId="2" borderId="14" xfId="0" applyFont="1" applyFill="1" applyBorder="1"/>
    <xf numFmtId="2" fontId="21" fillId="2" borderId="14" xfId="0" applyNumberFormat="1" applyFont="1" applyFill="1" applyBorder="1"/>
    <xf numFmtId="0" fontId="1" fillId="2" borderId="15" xfId="0" applyFont="1" applyFill="1" applyBorder="1" applyAlignment="1">
      <alignment horizontal="right"/>
    </xf>
    <xf numFmtId="0" fontId="31" fillId="2" borderId="0" xfId="0" applyFont="1" applyFill="1"/>
    <xf numFmtId="0" fontId="25" fillId="2" borderId="0" xfId="0" applyFont="1" applyFill="1" applyAlignment="1">
      <alignment horizontal="center" vertical="center"/>
    </xf>
    <xf numFmtId="0" fontId="32" fillId="2" borderId="0" xfId="44" applyFont="1" applyFill="1" applyBorder="1" applyAlignment="1">
      <alignment horizontal="center"/>
    </xf>
    <xf numFmtId="0" fontId="18" fillId="2" borderId="0" xfId="0" applyFont="1" applyFill="1"/>
    <xf numFmtId="0" fontId="18" fillId="2" borderId="0" xfId="44" applyFont="1" applyFill="1" applyBorder="1" applyAlignment="1">
      <alignment horizontal="center"/>
    </xf>
    <xf numFmtId="0" fontId="33" fillId="2" borderId="0" xfId="44" applyFont="1" applyFill="1" applyBorder="1" applyAlignment="1">
      <alignment horizontal="left"/>
    </xf>
    <xf numFmtId="0" fontId="34" fillId="2" borderId="0" xfId="44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36" fillId="0" borderId="30" xfId="0" applyFont="1" applyBorder="1"/>
    <xf numFmtId="0" fontId="0" fillId="0" borderId="30" xfId="0" applyBorder="1"/>
    <xf numFmtId="0" fontId="37" fillId="0" borderId="30" xfId="44" applyFont="1" applyFill="1" applyBorder="1" applyAlignment="1">
      <alignment horizontal="center"/>
    </xf>
    <xf numFmtId="0" fontId="36" fillId="0" borderId="29" xfId="0" applyFont="1" applyBorder="1"/>
    <xf numFmtId="0" fontId="36" fillId="0" borderId="31" xfId="0" applyFont="1" applyBorder="1"/>
    <xf numFmtId="0" fontId="36" fillId="0" borderId="28" xfId="0" applyFont="1" applyBorder="1"/>
    <xf numFmtId="0" fontId="36" fillId="0" borderId="22" xfId="0" applyFont="1" applyBorder="1"/>
    <xf numFmtId="0" fontId="36" fillId="0" borderId="32" xfId="0" applyFont="1" applyBorder="1"/>
    <xf numFmtId="0" fontId="36" fillId="34" borderId="22" xfId="0" applyFont="1" applyFill="1" applyBorder="1"/>
    <xf numFmtId="0" fontId="36" fillId="34" borderId="32" xfId="0" applyFont="1" applyFill="1" applyBorder="1"/>
    <xf numFmtId="0" fontId="36" fillId="0" borderId="26" xfId="0" applyFont="1" applyBorder="1"/>
    <xf numFmtId="0" fontId="36" fillId="0" borderId="33" xfId="0" applyFont="1" applyBorder="1"/>
    <xf numFmtId="0" fontId="39" fillId="2" borderId="0" xfId="0" applyFont="1" applyFill="1"/>
    <xf numFmtId="0" fontId="36" fillId="0" borderId="0" xfId="0" applyFont="1"/>
    <xf numFmtId="0" fontId="1" fillId="2" borderId="0" xfId="0" applyFont="1" applyFill="1" applyAlignment="1">
      <alignment horizontal="right"/>
    </xf>
    <xf numFmtId="0" fontId="25" fillId="2" borderId="11" xfId="0" applyFont="1" applyFill="1" applyBorder="1" applyAlignment="1">
      <alignment horizontal="center" vertical="center"/>
    </xf>
    <xf numFmtId="0" fontId="24" fillId="35" borderId="24" xfId="0" applyFont="1" applyFill="1" applyBorder="1" applyAlignment="1">
      <alignment horizontal="left" indent="1"/>
    </xf>
    <xf numFmtId="0" fontId="0" fillId="35" borderId="25" xfId="0" applyFill="1" applyBorder="1"/>
    <xf numFmtId="0" fontId="36" fillId="35" borderId="27" xfId="0" applyFont="1" applyFill="1" applyBorder="1" applyAlignment="1">
      <alignment horizontal="left" indent="1"/>
    </xf>
    <xf numFmtId="0" fontId="36" fillId="35" borderId="0" xfId="0" applyFont="1" applyFill="1"/>
    <xf numFmtId="0" fontId="0" fillId="35" borderId="0" xfId="0" applyFill="1"/>
    <xf numFmtId="0" fontId="36" fillId="35" borderId="28" xfId="0" applyFont="1" applyFill="1" applyBorder="1" applyAlignment="1">
      <alignment horizontal="left" indent="1"/>
    </xf>
    <xf numFmtId="0" fontId="0" fillId="35" borderId="19" xfId="0" applyFill="1" applyBorder="1"/>
    <xf numFmtId="0" fontId="0" fillId="2" borderId="10" xfId="0" applyFill="1" applyBorder="1"/>
    <xf numFmtId="0" fontId="0" fillId="2" borderId="35" xfId="0" applyFill="1" applyBorder="1"/>
    <xf numFmtId="0" fontId="36" fillId="35" borderId="36" xfId="0" applyFont="1" applyFill="1" applyBorder="1" applyAlignment="1">
      <alignment horizontal="center"/>
    </xf>
    <xf numFmtId="0" fontId="21" fillId="2" borderId="0" xfId="0" applyFont="1" applyFill="1" applyAlignment="1">
      <alignment horizontal="left" indent="1"/>
    </xf>
    <xf numFmtId="9" fontId="0" fillId="2" borderId="0" xfId="0" applyNumberFormat="1" applyFill="1"/>
    <xf numFmtId="0" fontId="26" fillId="2" borderId="0" xfId="0" applyFont="1" applyFill="1" applyAlignment="1">
      <alignment horizontal="left" indent="1"/>
    </xf>
    <xf numFmtId="2" fontId="26" fillId="2" borderId="0" xfId="0" applyNumberFormat="1" applyFont="1" applyFill="1"/>
    <xf numFmtId="0" fontId="36" fillId="35" borderId="37" xfId="0" applyFont="1" applyFill="1" applyBorder="1" applyAlignment="1">
      <alignment horizontal="center"/>
    </xf>
    <xf numFmtId="2" fontId="0" fillId="2" borderId="0" xfId="0" applyNumberFormat="1" applyFill="1" applyAlignment="1">
      <alignment horizontal="right"/>
    </xf>
    <xf numFmtId="0" fontId="0" fillId="2" borderId="36" xfId="0" applyFill="1" applyBorder="1"/>
    <xf numFmtId="2" fontId="21" fillId="2" borderId="0" xfId="0" applyNumberFormat="1" applyFont="1" applyFill="1"/>
    <xf numFmtId="0" fontId="35" fillId="2" borderId="0" xfId="0" applyFont="1" applyFill="1"/>
    <xf numFmtId="164" fontId="26" fillId="2" borderId="0" xfId="0" applyNumberFormat="1" applyFont="1" applyFill="1"/>
    <xf numFmtId="0" fontId="35" fillId="0" borderId="0" xfId="0" applyFont="1"/>
    <xf numFmtId="0" fontId="16" fillId="2" borderId="0" xfId="0" applyFont="1" applyFill="1" applyAlignment="1">
      <alignment horizontal="left" indent="1"/>
    </xf>
    <xf numFmtId="164" fontId="27" fillId="2" borderId="0" xfId="0" applyNumberFormat="1" applyFont="1" applyFill="1"/>
    <xf numFmtId="0" fontId="27" fillId="2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1" fillId="2" borderId="24" xfId="0" applyFont="1" applyFill="1" applyBorder="1" applyAlignment="1">
      <alignment horizontal="left" indent="1"/>
    </xf>
    <xf numFmtId="0" fontId="1" fillId="2" borderId="25" xfId="0" applyFont="1" applyFill="1" applyBorder="1"/>
    <xf numFmtId="2" fontId="21" fillId="2" borderId="25" xfId="0" applyNumberFormat="1" applyFont="1" applyFill="1" applyBorder="1"/>
    <xf numFmtId="0" fontId="1" fillId="2" borderId="26" xfId="0" applyFont="1" applyFill="1" applyBorder="1" applyAlignment="1">
      <alignment horizontal="right"/>
    </xf>
    <xf numFmtId="0" fontId="21" fillId="2" borderId="28" xfId="0" applyFont="1" applyFill="1" applyBorder="1" applyAlignment="1">
      <alignment horizontal="left" indent="1"/>
    </xf>
    <xf numFmtId="0" fontId="1" fillId="2" borderId="19" xfId="0" applyFont="1" applyFill="1" applyBorder="1"/>
    <xf numFmtId="2" fontId="21" fillId="2" borderId="19" xfId="0" applyNumberFormat="1" applyFont="1" applyFill="1" applyBorder="1"/>
    <xf numFmtId="0" fontId="1" fillId="2" borderId="29" xfId="0" applyFont="1" applyFill="1" applyBorder="1" applyAlignment="1">
      <alignment horizontal="right"/>
    </xf>
    <xf numFmtId="0" fontId="36" fillId="0" borderId="38" xfId="0" applyFont="1" applyBorder="1"/>
    <xf numFmtId="0" fontId="0" fillId="2" borderId="11" xfId="0" applyFill="1" applyBorder="1"/>
    <xf numFmtId="0" fontId="0" fillId="2" borderId="12" xfId="0" applyFill="1" applyBorder="1"/>
    <xf numFmtId="0" fontId="36" fillId="0" borderId="39" xfId="0" applyFont="1" applyBorder="1"/>
    <xf numFmtId="0" fontId="36" fillId="0" borderId="40" xfId="0" applyFont="1" applyBorder="1"/>
    <xf numFmtId="0" fontId="18" fillId="2" borderId="17" xfId="0" applyFont="1" applyFill="1" applyBorder="1" applyAlignment="1">
      <alignment horizontal="center"/>
    </xf>
    <xf numFmtId="0" fontId="0" fillId="2" borderId="32" xfId="0" applyFill="1" applyBorder="1"/>
    <xf numFmtId="0" fontId="0" fillId="35" borderId="41" xfId="0" applyFill="1" applyBorder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8" fillId="2" borderId="0" xfId="0" applyFont="1" applyFill="1"/>
    <xf numFmtId="0" fontId="0" fillId="2" borderId="42" xfId="0" applyFill="1" applyBorder="1"/>
    <xf numFmtId="0" fontId="38" fillId="2" borderId="0" xfId="0" applyFont="1" applyFill="1"/>
    <xf numFmtId="0" fontId="38" fillId="0" borderId="0" xfId="0" applyFont="1"/>
    <xf numFmtId="0" fontId="23" fillId="2" borderId="0" xfId="0" quotePrefix="1" applyFont="1" applyFill="1"/>
    <xf numFmtId="2" fontId="24" fillId="2" borderId="0" xfId="0" applyNumberFormat="1" applyFont="1" applyFill="1"/>
    <xf numFmtId="0" fontId="24" fillId="2" borderId="0" xfId="0" applyFont="1" applyFill="1" applyAlignment="1">
      <alignment horizontal="right"/>
    </xf>
    <xf numFmtId="0" fontId="18" fillId="2" borderId="17" xfId="0" applyFont="1" applyFill="1" applyBorder="1"/>
    <xf numFmtId="165" fontId="0" fillId="2" borderId="0" xfId="0" applyNumberFormat="1" applyFill="1"/>
    <xf numFmtId="0" fontId="21" fillId="2" borderId="0" xfId="0" applyFont="1" applyFill="1"/>
    <xf numFmtId="165" fontId="41" fillId="2" borderId="0" xfId="0" applyNumberFormat="1" applyFont="1" applyFill="1"/>
    <xf numFmtId="0" fontId="36" fillId="0" borderId="46" xfId="0" applyFont="1" applyBorder="1"/>
    <xf numFmtId="0" fontId="40" fillId="0" borderId="0" xfId="0" applyFont="1"/>
    <xf numFmtId="0" fontId="40" fillId="34" borderId="0" xfId="0" applyFont="1" applyFill="1"/>
    <xf numFmtId="0" fontId="0" fillId="2" borderId="17" xfId="0" applyFill="1" applyBorder="1" applyAlignment="1">
      <alignment horizontal="center"/>
    </xf>
    <xf numFmtId="0" fontId="26" fillId="2" borderId="11" xfId="0" applyFont="1" applyFill="1" applyBorder="1"/>
    <xf numFmtId="0" fontId="26" fillId="0" borderId="0" xfId="0" applyFont="1"/>
    <xf numFmtId="0" fontId="44" fillId="2" borderId="0" xfId="0" applyFont="1" applyFill="1"/>
    <xf numFmtId="0" fontId="40" fillId="0" borderId="30" xfId="0" applyFont="1" applyBorder="1"/>
    <xf numFmtId="0" fontId="26" fillId="0" borderId="30" xfId="0" applyFont="1" applyBorder="1"/>
    <xf numFmtId="0" fontId="26" fillId="2" borderId="17" xfId="0" applyFont="1" applyFill="1" applyBorder="1"/>
    <xf numFmtId="1" fontId="45" fillId="2" borderId="0" xfId="0" applyNumberFormat="1" applyFont="1" applyFill="1"/>
    <xf numFmtId="0" fontId="26" fillId="2" borderId="0" xfId="0" applyFont="1" applyFill="1" applyAlignment="1">
      <alignment horizontal="center"/>
    </xf>
    <xf numFmtId="1" fontId="26" fillId="2" borderId="0" xfId="0" applyNumberFormat="1" applyFont="1" applyFill="1" applyProtection="1">
      <protection locked="0"/>
    </xf>
    <xf numFmtId="0" fontId="26" fillId="2" borderId="0" xfId="0" applyFont="1" applyFill="1" applyAlignment="1">
      <alignment horizontal="right"/>
    </xf>
    <xf numFmtId="0" fontId="47" fillId="0" borderId="0" xfId="0" applyFont="1"/>
    <xf numFmtId="0" fontId="47" fillId="34" borderId="0" xfId="0" applyFont="1" applyFill="1"/>
    <xf numFmtId="0" fontId="36" fillId="0" borderId="31" xfId="0" applyFont="1" applyBorder="1" applyAlignment="1">
      <alignment horizontal="center"/>
    </xf>
    <xf numFmtId="164" fontId="36" fillId="2" borderId="21" xfId="0" applyNumberFormat="1" applyFont="1" applyFill="1" applyBorder="1" applyAlignment="1" applyProtection="1">
      <alignment horizontal="right"/>
      <protection locked="0"/>
    </xf>
    <xf numFmtId="164" fontId="3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7" fillId="0" borderId="47" xfId="0" applyFont="1" applyBorder="1"/>
    <xf numFmtId="0" fontId="47" fillId="34" borderId="47" xfId="0" applyFont="1" applyFill="1" applyBorder="1"/>
    <xf numFmtId="164" fontId="47" fillId="34" borderId="47" xfId="0" applyNumberFormat="1" applyFont="1" applyFill="1" applyBorder="1"/>
    <xf numFmtId="0" fontId="46" fillId="37" borderId="32" xfId="0" applyFont="1" applyFill="1" applyBorder="1"/>
    <xf numFmtId="0" fontId="46" fillId="37" borderId="20" xfId="0" applyFont="1" applyFill="1" applyBorder="1"/>
    <xf numFmtId="0" fontId="42" fillId="38" borderId="11" xfId="0" applyFont="1" applyFill="1" applyBorder="1"/>
    <xf numFmtId="0" fontId="43" fillId="38" borderId="11" xfId="0" applyFont="1" applyFill="1" applyBorder="1"/>
    <xf numFmtId="0" fontId="29" fillId="38" borderId="11" xfId="0" applyFont="1" applyFill="1" applyBorder="1"/>
    <xf numFmtId="0" fontId="26" fillId="38" borderId="11" xfId="0" applyFont="1" applyFill="1" applyBorder="1"/>
    <xf numFmtId="0" fontId="48" fillId="2" borderId="0" xfId="0" applyFont="1" applyFill="1"/>
    <xf numFmtId="0" fontId="43" fillId="38" borderId="34" xfId="0" applyFont="1" applyFill="1" applyBorder="1" applyAlignment="1">
      <alignment horizontal="left" indent="1"/>
    </xf>
    <xf numFmtId="0" fontId="18" fillId="38" borderId="11" xfId="0" applyFont="1" applyFill="1" applyBorder="1"/>
    <xf numFmtId="0" fontId="18" fillId="38" borderId="12" xfId="0" applyFont="1" applyFill="1" applyBorder="1"/>
    <xf numFmtId="0" fontId="37" fillId="38" borderId="27" xfId="0" applyFont="1" applyFill="1" applyBorder="1" applyAlignment="1">
      <alignment horizontal="left" indent="1"/>
    </xf>
    <xf numFmtId="0" fontId="37" fillId="38" borderId="0" xfId="0" applyFont="1" applyFill="1"/>
    <xf numFmtId="0" fontId="37" fillId="38" borderId="36" xfId="0" applyFont="1" applyFill="1" applyBorder="1" applyAlignment="1">
      <alignment horizontal="center"/>
    </xf>
    <xf numFmtId="0" fontId="18" fillId="38" borderId="0" xfId="0" applyFont="1" applyFill="1"/>
    <xf numFmtId="0" fontId="37" fillId="38" borderId="28" xfId="0" applyFont="1" applyFill="1" applyBorder="1" applyAlignment="1">
      <alignment horizontal="left" indent="1"/>
    </xf>
    <xf numFmtId="0" fontId="18" fillId="38" borderId="19" xfId="0" applyFont="1" applyFill="1" applyBorder="1"/>
    <xf numFmtId="0" fontId="37" fillId="38" borderId="37" xfId="0" applyFont="1" applyFill="1" applyBorder="1" applyAlignment="1">
      <alignment horizontal="center"/>
    </xf>
    <xf numFmtId="0" fontId="1" fillId="0" borderId="0" xfId="0" applyFont="1"/>
    <xf numFmtId="0" fontId="49" fillId="0" borderId="0" xfId="0" applyFont="1" applyAlignment="1">
      <alignment horizontal="left" vertical="center" wrapText="1" indent="1"/>
    </xf>
    <xf numFmtId="2" fontId="49" fillId="0" borderId="0" xfId="0" applyNumberFormat="1" applyFont="1" applyAlignment="1">
      <alignment horizontal="right" vertical="center" wrapText="1" indent="1"/>
    </xf>
    <xf numFmtId="0" fontId="16" fillId="2" borderId="0" xfId="0" applyFont="1" applyFill="1"/>
    <xf numFmtId="164" fontId="36" fillId="34" borderId="21" xfId="0" applyNumberFormat="1" applyFont="1" applyFill="1" applyBorder="1" applyAlignment="1" applyProtection="1">
      <alignment horizontal="right"/>
      <protection locked="0"/>
    </xf>
    <xf numFmtId="0" fontId="18" fillId="38" borderId="23" xfId="44" applyFont="1" applyFill="1" applyBorder="1" applyAlignment="1" applyProtection="1">
      <alignment horizontal="center" vertical="center" wrapText="1"/>
      <protection locked="0"/>
    </xf>
    <xf numFmtId="0" fontId="0" fillId="36" borderId="20" xfId="0" applyFill="1" applyBorder="1" applyAlignment="1" applyProtection="1">
      <alignment horizontal="center"/>
      <protection locked="0"/>
    </xf>
    <xf numFmtId="0" fontId="0" fillId="36" borderId="21" xfId="0" applyFill="1" applyBorder="1" applyAlignment="1" applyProtection="1">
      <alignment horizontal="center"/>
      <protection locked="0"/>
    </xf>
    <xf numFmtId="0" fontId="0" fillId="36" borderId="22" xfId="0" applyFill="1" applyBorder="1" applyAlignment="1" applyProtection="1">
      <alignment horizontal="center"/>
      <protection locked="0"/>
    </xf>
    <xf numFmtId="0" fontId="18" fillId="2" borderId="0" xfId="44" applyFont="1" applyFill="1" applyBorder="1" applyAlignment="1" applyProtection="1">
      <alignment horizontal="center" vertical="center" wrapText="1"/>
      <protection locked="0"/>
    </xf>
    <xf numFmtId="14" fontId="0" fillId="36" borderId="20" xfId="0" applyNumberFormat="1" applyFill="1" applyBorder="1" applyAlignment="1" applyProtection="1">
      <alignment horizontal="center"/>
      <protection locked="0"/>
    </xf>
    <xf numFmtId="14" fontId="0" fillId="36" borderId="21" xfId="0" applyNumberFormat="1" applyFill="1" applyBorder="1" applyAlignment="1" applyProtection="1">
      <alignment horizontal="center"/>
      <protection locked="0"/>
    </xf>
    <xf numFmtId="14" fontId="0" fillId="36" borderId="22" xfId="0" applyNumberFormat="1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0" fontId="25" fillId="35" borderId="16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17" xfId="0" applyFill="1" applyBorder="1" applyAlignment="1">
      <alignment horizontal="center"/>
    </xf>
    <xf numFmtId="1" fontId="18" fillId="2" borderId="0" xfId="0" applyNumberFormat="1" applyFont="1" applyFill="1" applyAlignment="1">
      <alignment horizontal="center" vertical="center" wrapText="1"/>
    </xf>
    <xf numFmtId="0" fontId="18" fillId="35" borderId="43" xfId="44" applyFont="1" applyFill="1" applyBorder="1" applyAlignment="1" applyProtection="1">
      <alignment horizontal="center" vertical="center" wrapText="1"/>
      <protection locked="0"/>
    </xf>
    <xf numFmtId="0" fontId="18" fillId="35" borderId="44" xfId="44" applyFont="1" applyFill="1" applyBorder="1" applyAlignment="1" applyProtection="1">
      <alignment horizontal="center" vertical="center" wrapText="1"/>
      <protection locked="0"/>
    </xf>
    <xf numFmtId="0" fontId="18" fillId="35" borderId="45" xfId="44" applyFont="1" applyFill="1" applyBorder="1" applyAlignment="1" applyProtection="1">
      <alignment horizontal="center" vertical="center" wrapText="1"/>
      <protection locked="0"/>
    </xf>
    <xf numFmtId="0" fontId="42" fillId="38" borderId="10" xfId="0" applyFont="1" applyFill="1" applyBorder="1" applyAlignment="1">
      <alignment horizontal="center" vertical="center"/>
    </xf>
    <xf numFmtId="0" fontId="42" fillId="38" borderId="11" xfId="0" applyFont="1" applyFill="1" applyBorder="1" applyAlignment="1">
      <alignment horizontal="center" vertical="center"/>
    </xf>
    <xf numFmtId="0" fontId="42" fillId="38" borderId="12" xfId="0" applyFont="1" applyFill="1" applyBorder="1" applyAlignment="1">
      <alignment horizontal="center" vertical="center"/>
    </xf>
    <xf numFmtId="0" fontId="42" fillId="38" borderId="16" xfId="0" applyFont="1" applyFill="1" applyBorder="1" applyAlignment="1">
      <alignment horizontal="center" vertical="center"/>
    </xf>
    <xf numFmtId="0" fontId="42" fillId="38" borderId="17" xfId="0" applyFont="1" applyFill="1" applyBorder="1" applyAlignment="1">
      <alignment horizontal="center" vertical="center"/>
    </xf>
    <xf numFmtId="0" fontId="42" fillId="38" borderId="18" xfId="0" applyFont="1" applyFill="1" applyBorder="1" applyAlignment="1">
      <alignment horizontal="center" vertical="center"/>
    </xf>
    <xf numFmtId="0" fontId="15" fillId="38" borderId="20" xfId="44" applyFont="1" applyFill="1" applyBorder="1" applyAlignment="1" applyProtection="1">
      <alignment horizontal="center" vertical="center" wrapText="1"/>
      <protection locked="0"/>
    </xf>
    <xf numFmtId="0" fontId="18" fillId="38" borderId="22" xfId="44" applyFont="1" applyFill="1" applyBorder="1" applyAlignment="1" applyProtection="1">
      <alignment horizontal="center" vertical="center" wrapText="1"/>
      <protection locked="0"/>
    </xf>
    <xf numFmtId="0" fontId="50" fillId="38" borderId="11" xfId="0" applyFont="1" applyFill="1" applyBorder="1"/>
    <xf numFmtId="0" fontId="51" fillId="0" borderId="30" xfId="0" applyFont="1" applyBorder="1"/>
    <xf numFmtId="0" fontId="16" fillId="2" borderId="17" xfId="0" applyFont="1" applyFill="1" applyBorder="1"/>
    <xf numFmtId="0" fontId="18" fillId="2" borderId="0" xfId="0" quotePrefix="1" applyFon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4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6000000}"/>
    <cellStyle name="Standaard 3" xfId="43" xr:uid="{00000000-0005-0000-0000-000027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6" formatCode="0.000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.0000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7" formatCode="0.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9B4"/>
      <color rgb="FFD6009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36</xdr:row>
      <xdr:rowOff>152400</xdr:rowOff>
    </xdr:from>
    <xdr:to>
      <xdr:col>16</xdr:col>
      <xdr:colOff>386080</xdr:colOff>
      <xdr:row>38</xdr:row>
      <xdr:rowOff>85725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E599350-640F-4B00-6510-D9D401EB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81975" y="6543675"/>
          <a:ext cx="187198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62600" y="3267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18</xdr:col>
      <xdr:colOff>495300</xdr:colOff>
      <xdr:row>33</xdr:row>
      <xdr:rowOff>9525</xdr:rowOff>
    </xdr:from>
    <xdr:to>
      <xdr:col>19</xdr:col>
      <xdr:colOff>1195705</xdr:colOff>
      <xdr:row>35</xdr:row>
      <xdr:rowOff>9525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629B4CB-81AD-4E85-910F-EF89D63F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39375" y="5753100"/>
          <a:ext cx="1871980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125" displayName="Tabel125" ref="A1:G285" totalsRowShown="0" headerRowDxfId="28" dataDxfId="26" headerRowBorderDxfId="27" tableBorderDxfId="25" totalsRowBorderDxfId="24">
  <autoFilter ref="A1:G285" xr:uid="{00000000-0009-0000-0100-000004000000}"/>
  <tableColumns count="7">
    <tableColumn id="1" xr3:uid="{00000000-0010-0000-0000-000001000000}" name="Postcode" dataDxfId="23"/>
    <tableColumn id="7" xr3:uid="{00000000-0010-0000-0000-000007000000}" name="Gemeente" dataDxfId="22"/>
    <tableColumn id="6" xr3:uid="{00000000-0010-0000-0000-000006000000}" name="Hoofdgemeente" dataDxfId="21"/>
    <tableColumn id="3" xr3:uid="{00000000-0010-0000-0000-000003000000}" name="Basistarief HH" dataDxfId="20"/>
    <tableColumn id="4" xr3:uid="{00000000-0010-0000-0000-000004000000}" name="Comfortarief HH" dataDxfId="19"/>
    <tableColumn id="2" xr3:uid="{00000000-0010-0000-0000-000002000000}" name="Vlaktarief NHH" dataDxfId="18"/>
    <tableColumn id="5" xr3:uid="{00000000-0010-0000-0000-000005000000}" name="Meerverbruik NHH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146" displayName="Tabel146" ref="A1:D1048576" totalsRowShown="0" headerRowDxfId="16" headerRowBorderDxfId="15" tableBorderDxfId="14" totalsRowBorderDxfId="13">
  <autoFilter ref="A1:D1048576" xr:uid="{00000000-0009-0000-0100-000005000000}"/>
  <tableColumns count="4">
    <tableColumn id="1" xr3:uid="{00000000-0010-0000-0100-000001000000}" name="Postcode" dataDxfId="12"/>
    <tableColumn id="7" xr3:uid="{00000000-0010-0000-0100-000007000000}" name="Gemeente" dataDxfId="11"/>
    <tableColumn id="6" xr3:uid="{00000000-0010-0000-0100-000006000000}" name="Hoofdgemeente" dataDxfId="10"/>
    <tableColumn id="3" xr3:uid="{00000000-0010-0000-0100-000003000000}" name="Vlak tarief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1" displayName="Tabel1" ref="A1:F1048576" totalsRowShown="0" headerRowBorderDxfId="8" tableBorderDxfId="7" totalsRowBorderDxfId="6">
  <autoFilter ref="A1:F1048576" xr:uid="{00000000-0009-0000-0100-000002000000}"/>
  <tableColumns count="6">
    <tableColumn id="1" xr3:uid="{00000000-0010-0000-0200-000001000000}" name="Postcode" dataDxfId="5"/>
    <tableColumn id="7" xr3:uid="{00000000-0010-0000-0200-000007000000}" name="Gemeente" dataDxfId="4"/>
    <tableColumn id="6" xr3:uid="{00000000-0010-0000-0200-000006000000}" name="Hoofdgemeente" dataDxfId="3"/>
    <tableColumn id="3" xr3:uid="{00000000-0010-0000-0200-000003000000}" name="Vlak tarief" dataDxfId="2"/>
    <tableColumn id="4" xr3:uid="{00000000-0010-0000-0200-000004000000}" name="Basistarief" dataDxfId="1"/>
    <tableColumn id="2" xr3:uid="{21ECA6B9-13A7-4799-A304-5196F678D473}" name="Comfortarief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Simulatie%20huishoudelijke%20klanten%20-%202025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70C0"/>
  </sheetPr>
  <dimension ref="A1:Q55"/>
  <sheetViews>
    <sheetView tabSelected="1" zoomScaleNormal="100" workbookViewId="0">
      <selection activeCell="C23" sqref="C23:F23"/>
    </sheetView>
  </sheetViews>
  <sheetFormatPr defaultColWidth="9.140625" defaultRowHeight="15"/>
  <cols>
    <col min="1" max="1" width="2.42578125" style="1" customWidth="1"/>
    <col min="2" max="2" width="2.7109375" style="1" customWidth="1"/>
    <col min="3" max="3" width="9.140625" style="1"/>
    <col min="4" max="4" width="10.5703125" style="1" customWidth="1"/>
    <col min="5" max="5" width="1.85546875" style="1" customWidth="1"/>
    <col min="6" max="6" width="22.42578125" style="1" customWidth="1"/>
    <col min="7" max="7" width="3" style="6" customWidth="1"/>
    <col min="8" max="8" width="5.140625" style="146" customWidth="1"/>
    <col min="9" max="9" width="10.42578125" style="6" customWidth="1"/>
    <col min="10" max="10" width="22.42578125" style="6" customWidth="1"/>
    <col min="11" max="15" width="9.140625" style="6"/>
    <col min="16" max="16384" width="9.140625" style="1"/>
  </cols>
  <sheetData>
    <row r="1" spans="1:17" ht="4.5" customHeight="1" thickBot="1">
      <c r="A1" s="88"/>
    </row>
    <row r="2" spans="1:17" ht="23.25">
      <c r="B2" s="54"/>
      <c r="C2" s="128" t="s">
        <v>379</v>
      </c>
      <c r="D2" s="129"/>
      <c r="E2" s="129"/>
      <c r="F2" s="129"/>
      <c r="G2" s="130"/>
      <c r="H2" s="177"/>
      <c r="I2" s="130"/>
      <c r="J2" s="131"/>
      <c r="K2" s="131"/>
      <c r="L2" s="131"/>
      <c r="M2" s="131"/>
      <c r="N2" s="107"/>
      <c r="O2" s="107"/>
      <c r="P2" s="83"/>
      <c r="Q2" s="84"/>
    </row>
    <row r="3" spans="1:17" ht="4.5" customHeight="1">
      <c r="B3" s="55"/>
      <c r="Q3" s="63"/>
    </row>
    <row r="4" spans="1:17">
      <c r="B4" s="55"/>
      <c r="C4" s="6" t="s">
        <v>0</v>
      </c>
      <c r="P4" s="6"/>
      <c r="Q4" s="63"/>
    </row>
    <row r="5" spans="1:17" ht="6" customHeight="1">
      <c r="B5" s="55"/>
      <c r="P5" s="6"/>
      <c r="Q5" s="63"/>
    </row>
    <row r="6" spans="1:17" ht="18.75">
      <c r="B6" s="55"/>
      <c r="C6" s="132" t="s">
        <v>1</v>
      </c>
      <c r="P6" s="6"/>
      <c r="Q6" s="63"/>
    </row>
    <row r="7" spans="1:17" ht="5.25" customHeight="1">
      <c r="B7" s="55"/>
      <c r="C7" s="7"/>
      <c r="P7" s="6"/>
      <c r="Q7" s="63"/>
    </row>
    <row r="8" spans="1:17" ht="15" customHeight="1">
      <c r="B8" s="55"/>
      <c r="C8" s="30" t="s">
        <v>2</v>
      </c>
      <c r="P8" s="6"/>
      <c r="Q8" s="63"/>
    </row>
    <row r="9" spans="1:17" ht="15" customHeight="1">
      <c r="B9" s="55"/>
      <c r="C9" s="149">
        <v>1731</v>
      </c>
      <c r="D9" s="150"/>
      <c r="E9" s="150"/>
      <c r="F9" s="151"/>
      <c r="P9" s="6"/>
      <c r="Q9" s="63"/>
    </row>
    <row r="10" spans="1:17" ht="15" customHeight="1">
      <c r="B10" s="55"/>
      <c r="C10" s="4" t="s">
        <v>3</v>
      </c>
      <c r="F10" s="8"/>
      <c r="J10" s="30" t="s">
        <v>372</v>
      </c>
      <c r="P10" s="6"/>
      <c r="Q10" s="63"/>
    </row>
    <row r="11" spans="1:17">
      <c r="B11" s="55"/>
      <c r="C11" s="149">
        <v>2</v>
      </c>
      <c r="D11" s="150"/>
      <c r="E11" s="150"/>
      <c r="F11" s="151"/>
      <c r="J11" s="149" t="s">
        <v>64</v>
      </c>
      <c r="K11" s="150"/>
      <c r="L11" s="150"/>
      <c r="M11" s="151"/>
      <c r="P11" s="6"/>
      <c r="Q11" s="63"/>
    </row>
    <row r="12" spans="1:17">
      <c r="B12" s="55"/>
      <c r="C12" s="30" t="s">
        <v>4</v>
      </c>
      <c r="F12" s="8"/>
      <c r="I12" s="146" t="s">
        <v>378</v>
      </c>
      <c r="P12" s="6"/>
      <c r="Q12" s="63"/>
    </row>
    <row r="13" spans="1:17">
      <c r="B13" s="55"/>
      <c r="C13" s="149">
        <v>3</v>
      </c>
      <c r="D13" s="150"/>
      <c r="E13" s="150"/>
      <c r="F13" s="151"/>
      <c r="P13" s="6"/>
      <c r="Q13" s="63"/>
    </row>
    <row r="14" spans="1:17" hidden="1">
      <c r="B14" s="55"/>
      <c r="C14" s="30" t="s">
        <v>375</v>
      </c>
      <c r="F14" s="8"/>
      <c r="P14" s="6"/>
      <c r="Q14" s="63"/>
    </row>
    <row r="15" spans="1:17" hidden="1">
      <c r="B15" s="55"/>
      <c r="C15" s="149"/>
      <c r="D15" s="150"/>
      <c r="E15" s="150"/>
      <c r="F15" s="151"/>
      <c r="P15" s="6"/>
      <c r="Q15" s="63"/>
    </row>
    <row r="16" spans="1:17" ht="9.75" customHeight="1">
      <c r="B16" s="55"/>
      <c r="P16" s="6"/>
      <c r="Q16" s="63"/>
    </row>
    <row r="17" spans="1:17" ht="15" customHeight="1">
      <c r="B17" s="55"/>
      <c r="C17" s="132" t="s">
        <v>5</v>
      </c>
      <c r="Q17" s="63"/>
    </row>
    <row r="18" spans="1:17" s="31" customFormat="1">
      <c r="A18" s="82"/>
      <c r="B18" s="85"/>
      <c r="C18" s="32" t="s">
        <v>6</v>
      </c>
      <c r="G18" s="110"/>
      <c r="H18" s="178"/>
      <c r="I18" s="110"/>
      <c r="J18" s="110"/>
      <c r="K18" s="110"/>
      <c r="L18" s="110"/>
      <c r="M18" s="110"/>
      <c r="N18" s="111"/>
      <c r="O18" s="110"/>
      <c r="Q18" s="86"/>
    </row>
    <row r="19" spans="1:17" s="31" customFormat="1" ht="15" customHeight="1">
      <c r="A19" s="82"/>
      <c r="B19" s="85"/>
      <c r="C19" s="32" t="s">
        <v>7</v>
      </c>
      <c r="D19" s="33"/>
      <c r="E19" s="33"/>
      <c r="F19" s="33"/>
      <c r="G19" s="110"/>
      <c r="H19" s="178"/>
      <c r="I19" s="110"/>
      <c r="J19" s="110"/>
      <c r="K19" s="110"/>
      <c r="L19" s="110"/>
      <c r="M19" s="110"/>
      <c r="N19" s="111"/>
      <c r="O19" s="110"/>
      <c r="Q19" s="86"/>
    </row>
    <row r="20" spans="1:17">
      <c r="B20" s="55"/>
      <c r="C20" s="26"/>
      <c r="D20" s="26"/>
      <c r="E20" s="24"/>
      <c r="F20" s="10"/>
      <c r="Q20" s="63"/>
    </row>
    <row r="21" spans="1:17">
      <c r="B21" s="55"/>
      <c r="C21" s="27" t="s">
        <v>8</v>
      </c>
      <c r="D21" s="28"/>
      <c r="E21" s="10"/>
      <c r="F21" s="10"/>
      <c r="Q21" s="63"/>
    </row>
    <row r="22" spans="1:17" ht="16.5" customHeight="1">
      <c r="B22" s="55"/>
      <c r="C22" s="1" t="s">
        <v>9</v>
      </c>
      <c r="G22" s="25"/>
      <c r="H22" s="25"/>
      <c r="I22" s="25"/>
      <c r="Q22" s="63"/>
    </row>
    <row r="23" spans="1:17" ht="15.75">
      <c r="B23" s="55"/>
      <c r="C23" s="153">
        <v>45658</v>
      </c>
      <c r="D23" s="154"/>
      <c r="E23" s="154"/>
      <c r="F23" s="155"/>
      <c r="G23" s="180" t="s">
        <v>10</v>
      </c>
      <c r="H23" s="22">
        <f>(C25-C23)+1</f>
        <v>36</v>
      </c>
      <c r="I23" s="25"/>
      <c r="Q23" s="63"/>
    </row>
    <row r="24" spans="1:17" ht="15.75">
      <c r="B24" s="55"/>
      <c r="C24" s="1" t="s">
        <v>11</v>
      </c>
      <c r="D24" s="11"/>
      <c r="F24" s="11"/>
      <c r="G24" s="180"/>
      <c r="H24" s="22"/>
      <c r="I24" s="22"/>
      <c r="Q24" s="63"/>
    </row>
    <row r="25" spans="1:17" ht="15.75">
      <c r="B25" s="55"/>
      <c r="C25" s="153">
        <v>45693</v>
      </c>
      <c r="D25" s="154"/>
      <c r="E25" s="154"/>
      <c r="F25" s="155"/>
      <c r="G25" s="180"/>
      <c r="H25" s="22"/>
      <c r="I25" s="22"/>
      <c r="Q25" s="63"/>
    </row>
    <row r="26" spans="1:17">
      <c r="B26" s="55"/>
      <c r="J26" s="108"/>
      <c r="Q26" s="63"/>
    </row>
    <row r="27" spans="1:17">
      <c r="B27" s="55"/>
      <c r="C27" s="1" t="s">
        <v>12</v>
      </c>
      <c r="Q27" s="63"/>
    </row>
    <row r="28" spans="1:17" ht="15.75" customHeight="1">
      <c r="B28" s="55"/>
      <c r="C28" s="149">
        <v>0</v>
      </c>
      <c r="D28" s="150"/>
      <c r="E28" s="150"/>
      <c r="F28" s="151"/>
      <c r="Q28" s="63"/>
    </row>
    <row r="29" spans="1:17">
      <c r="B29" s="55"/>
      <c r="C29" s="9" t="s">
        <v>13</v>
      </c>
      <c r="D29" s="5"/>
      <c r="E29" s="5"/>
      <c r="F29" s="5"/>
      <c r="Q29" s="63"/>
    </row>
    <row r="30" spans="1:17">
      <c r="B30" s="55"/>
      <c r="C30" s="149">
        <v>100</v>
      </c>
      <c r="D30" s="150"/>
      <c r="E30" s="150"/>
      <c r="F30" s="151"/>
      <c r="I30" s="108"/>
      <c r="Q30" s="63"/>
    </row>
    <row r="31" spans="1:17" ht="36.75" customHeight="1">
      <c r="B31" s="55"/>
      <c r="C31" s="156" t="s">
        <v>14</v>
      </c>
      <c r="D31" s="156"/>
      <c r="E31" s="156"/>
      <c r="F31" s="156"/>
      <c r="Q31" s="63"/>
    </row>
    <row r="32" spans="1:17">
      <c r="B32" s="55"/>
      <c r="C32" s="4" t="s">
        <v>15</v>
      </c>
      <c r="Q32" s="63"/>
    </row>
    <row r="33" spans="2:17">
      <c r="B33" s="55"/>
      <c r="C33" s="1" t="s">
        <v>16</v>
      </c>
      <c r="Q33" s="63"/>
    </row>
    <row r="34" spans="2:17">
      <c r="B34" s="55"/>
      <c r="C34" s="149"/>
      <c r="D34" s="150"/>
      <c r="E34" s="150"/>
      <c r="F34" s="151"/>
      <c r="I34" s="109" t="str">
        <f>IF(C34&gt;0,IF(H23&gt;1,"Verwijder de gegevens onder specifieke verbruiksgegevens.",""),"")</f>
        <v/>
      </c>
      <c r="Q34" s="63"/>
    </row>
    <row r="35" spans="2:17">
      <c r="B35" s="55"/>
      <c r="C35" s="1" t="s">
        <v>17</v>
      </c>
      <c r="Q35" s="63"/>
    </row>
    <row r="36" spans="2:17">
      <c r="B36" s="55"/>
      <c r="C36" s="149"/>
      <c r="D36" s="150"/>
      <c r="E36" s="150"/>
      <c r="F36" s="151"/>
      <c r="I36" s="109" t="str">
        <f>IF(C36&gt;0,IF(D39&gt;0,"Verwijder de gegevens onder specifieke verbruiksgegevens.",""),"")</f>
        <v/>
      </c>
      <c r="Q36" s="63"/>
    </row>
    <row r="37" spans="2:17" ht="15.75" thickBot="1">
      <c r="B37" s="55"/>
      <c r="C37" s="5"/>
      <c r="D37" s="5"/>
      <c r="E37" s="5"/>
      <c r="F37" s="5"/>
      <c r="Q37" s="63"/>
    </row>
    <row r="38" spans="2:17" ht="40.5" customHeight="1" thickBot="1">
      <c r="B38" s="55"/>
      <c r="C38" s="152"/>
      <c r="D38" s="152"/>
      <c r="E38" s="29"/>
      <c r="F38" s="148" t="s">
        <v>380</v>
      </c>
      <c r="Q38" s="63"/>
    </row>
    <row r="39" spans="2:17" ht="15.75" thickBot="1">
      <c r="B39" s="71"/>
      <c r="C39" s="87" t="s">
        <v>18</v>
      </c>
      <c r="D39" s="87">
        <f>C30-C28</f>
        <v>100</v>
      </c>
      <c r="E39" s="106"/>
      <c r="F39" s="106"/>
      <c r="G39" s="112"/>
      <c r="H39" s="179"/>
      <c r="I39" s="112"/>
      <c r="J39" s="112"/>
      <c r="K39" s="112"/>
      <c r="L39" s="112"/>
      <c r="M39" s="112"/>
      <c r="N39" s="112"/>
      <c r="O39" s="112"/>
      <c r="P39" s="72"/>
      <c r="Q39" s="73"/>
    </row>
    <row r="40" spans="2:17" s="6" customFormat="1">
      <c r="C40" s="114"/>
      <c r="D40" s="114"/>
      <c r="E40" s="114"/>
      <c r="F40" s="114"/>
      <c r="H40" s="146"/>
    </row>
    <row r="41" spans="2:17" s="6" customFormat="1" ht="15.75">
      <c r="C41" s="115"/>
      <c r="E41" s="115"/>
      <c r="F41" s="116"/>
      <c r="H41" s="146"/>
      <c r="I41" s="113"/>
    </row>
    <row r="42" spans="2:17" s="6" customFormat="1">
      <c r="H42" s="146"/>
    </row>
    <row r="43" spans="2:17" s="6" customFormat="1">
      <c r="H43" s="146"/>
    </row>
    <row r="44" spans="2:17" s="6" customFormat="1">
      <c r="H44" s="146"/>
    </row>
    <row r="45" spans="2:17" s="6" customFormat="1">
      <c r="H45" s="146"/>
    </row>
    <row r="46" spans="2:17" s="6" customFormat="1">
      <c r="H46" s="146"/>
    </row>
    <row r="47" spans="2:17" s="6" customFormat="1">
      <c r="H47" s="146"/>
    </row>
    <row r="48" spans="2:17" s="6" customFormat="1">
      <c r="H48" s="146"/>
    </row>
    <row r="49" spans="8:8" s="6" customFormat="1">
      <c r="H49" s="146"/>
    </row>
    <row r="50" spans="8:8" s="6" customFormat="1">
      <c r="H50" s="146"/>
    </row>
    <row r="51" spans="8:8" s="6" customFormat="1">
      <c r="H51" s="146"/>
    </row>
    <row r="52" spans="8:8" s="6" customFormat="1">
      <c r="H52" s="146"/>
    </row>
    <row r="53" spans="8:8" s="6" customFormat="1">
      <c r="H53" s="146"/>
    </row>
    <row r="54" spans="8:8" s="6" customFormat="1">
      <c r="H54" s="146"/>
    </row>
    <row r="55" spans="8:8" s="6" customFormat="1">
      <c r="H55" s="146"/>
    </row>
  </sheetData>
  <sheetProtection algorithmName="SHA-512" hashValue="ORoO36AkXMKvXTUPXrM5cMabwZanqGMqmINiZgbLLzDQ+fCEimRZ251CcahSTiSOAZNMbpKkpMRPLkG/P9qb/A==" saltValue="OxybF60WQ6qvZvWxYpLYvQ==" spinCount="100000" sheet="1" selectLockedCells="1"/>
  <mergeCells count="13">
    <mergeCell ref="J11:M11"/>
    <mergeCell ref="C9:F9"/>
    <mergeCell ref="C34:F34"/>
    <mergeCell ref="C36:F36"/>
    <mergeCell ref="C38:D38"/>
    <mergeCell ref="C11:F11"/>
    <mergeCell ref="C13:F13"/>
    <mergeCell ref="C28:F28"/>
    <mergeCell ref="C30:F30"/>
    <mergeCell ref="C23:F23"/>
    <mergeCell ref="C25:F25"/>
    <mergeCell ref="C31:F31"/>
    <mergeCell ref="C15:F15"/>
  </mergeCells>
  <dataValidations count="5">
    <dataValidation type="date" allowBlank="1" showInputMessage="1" showErrorMessage="1" sqref="C23:F23 C25:F25" xr:uid="{00000000-0002-0000-0000-000000000000}">
      <formula1>42370</formula1>
      <formula2>2958465</formula2>
    </dataValidation>
    <dataValidation type="whole" allowBlank="1" showInputMessage="1" showErrorMessage="1" sqref="C28:F28" xr:uid="{00000000-0002-0000-0000-000001000000}">
      <formula1>0</formula1>
      <formula2>999999999999999000000</formula2>
    </dataValidation>
    <dataValidation type="decimal" allowBlank="1" showInputMessage="1" showErrorMessage="1" sqref="C30:F30" xr:uid="{00000000-0002-0000-0000-000002000000}">
      <formula1>0</formula1>
      <formula2>999999999999999</formula2>
    </dataValidation>
    <dataValidation type="whole" allowBlank="1" showInputMessage="1" showErrorMessage="1" sqref="C34:F34" xr:uid="{00000000-0002-0000-0000-000003000000}">
      <formula1>0</formula1>
      <formula2>2500</formula2>
    </dataValidation>
    <dataValidation type="whole" allowBlank="1" showInputMessage="1" showErrorMessage="1" sqref="C36:F36" xr:uid="{00000000-0002-0000-0000-000004000000}">
      <formula1>0</formula1>
      <formula2>99999999999999</formula2>
    </dataValidation>
  </dataValidations>
  <hyperlinks>
    <hyperlink ref="F38" r:id="rId1" location="Huishoudelijk!A1" xr:uid="{00000000-0004-0000-0000-000000000000}"/>
  </hyperlinks>
  <pageMargins left="0.7" right="0.7" top="0.75" bottom="0.75" header="0.3" footer="0.3"/>
  <pageSetup paperSize="9" orientation="portrait" r:id="rId2"/>
  <customProperties>
    <customPr name="_pios_id" r:id="rId3"/>
  </customProperties>
  <ignoredErrors>
    <ignoredError sqref="H23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Gelieve voor uw postcode de waterfactuur te simuleren op de website van de VMM." xr:uid="{00000000-0002-0000-0000-000005000000}">
          <x14:formula1>
            <xm:f>Blad1!$B$1:$B$111</xm:f>
          </x14:formula1>
          <xm:sqref>C9:F9</xm:sqref>
        </x14:dataValidation>
        <x14:dataValidation type="list" allowBlank="1" showInputMessage="1" showErrorMessage="1" error="Gelieve voor uw postcode de waterfactuur te simuleren op de website van de VMM." xr:uid="{651DF468-1261-4D4A-9A1C-F1CA74C50999}">
          <x14:formula1>
            <xm:f>Blad1!$A$2:$A$3</xm:f>
          </x14:formula1>
          <xm:sqref>J11:M11</xm:sqref>
        </x14:dataValidation>
        <x14:dataValidation type="list" allowBlank="1" showInputMessage="1" showErrorMessage="1" xr:uid="{4D3F1D0D-683F-4D88-BD70-D36F7CEDC180}">
          <x14:formula1>
            <xm:f>'PRIJS CAPA'!$A$3:$A$10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theme="3" tint="0.59999389629810485"/>
    <pageSetUpPr fitToPage="1"/>
  </sheetPr>
  <dimension ref="B1:V36"/>
  <sheetViews>
    <sheetView zoomScaleNormal="100" workbookViewId="0">
      <selection activeCell="C34" sqref="C34:E34"/>
    </sheetView>
  </sheetViews>
  <sheetFormatPr defaultColWidth="9.140625" defaultRowHeight="15"/>
  <cols>
    <col min="1" max="1" width="2.28515625" style="1" customWidth="1"/>
    <col min="2" max="2" width="1.7109375" style="1" customWidth="1"/>
    <col min="3" max="3" width="8" style="1" customWidth="1"/>
    <col min="4" max="4" width="11.85546875" style="1" customWidth="1"/>
    <col min="5" max="5" width="6.28515625" style="1" customWidth="1"/>
    <col min="6" max="6" width="12.5703125" style="1" customWidth="1"/>
    <col min="7" max="7" width="1.85546875" style="1" customWidth="1"/>
    <col min="8" max="8" width="4.5703125" style="1" customWidth="1"/>
    <col min="9" max="9" width="8.28515625" style="1" customWidth="1"/>
    <col min="10" max="10" width="6.7109375" style="1" customWidth="1"/>
    <col min="11" max="11" width="16.42578125" style="1" customWidth="1"/>
    <col min="12" max="12" width="3.28515625" style="1" customWidth="1"/>
    <col min="13" max="13" width="10" style="1" customWidth="1"/>
    <col min="14" max="14" width="5" style="1" customWidth="1"/>
    <col min="15" max="15" width="14" style="1" bestFit="1" customWidth="1"/>
    <col min="16" max="16" width="3.140625" style="1" customWidth="1"/>
    <col min="17" max="17" width="4" style="1" customWidth="1"/>
    <col min="18" max="18" width="8.140625" style="1" customWidth="1"/>
    <col min="19" max="21" width="9.140625" style="1"/>
    <col min="22" max="22" width="20.28515625" style="1" customWidth="1"/>
    <col min="23" max="16384" width="9.140625" style="1"/>
  </cols>
  <sheetData>
    <row r="1" spans="2:22" ht="17.25" customHeight="1" thickBot="1">
      <c r="B1" s="54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</row>
    <row r="2" spans="2:22" ht="15" customHeight="1">
      <c r="B2" s="55"/>
      <c r="C2" s="157" t="s">
        <v>19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  <c r="Q2" s="23"/>
      <c r="S2" s="47" t="s">
        <v>20</v>
      </c>
      <c r="T2" s="48"/>
      <c r="U2" s="48"/>
      <c r="V2" s="89"/>
    </row>
    <row r="3" spans="2:22" ht="15" customHeight="1" thickBot="1">
      <c r="B3" s="55"/>
      <c r="C3" s="160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23"/>
      <c r="S3" s="49" t="s">
        <v>21</v>
      </c>
      <c r="T3" s="50"/>
      <c r="U3" s="50"/>
      <c r="V3" s="56" t="str">
        <f>VLOOKUP(Parameters!C9,'PRIJS GB HH'!A:C,3,0)</f>
        <v>Asse</v>
      </c>
    </row>
    <row r="4" spans="2:22" ht="15" customHeight="1">
      <c r="B4" s="5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49" t="s">
        <v>22</v>
      </c>
      <c r="T4" s="51"/>
      <c r="U4" s="51"/>
      <c r="V4" s="56">
        <f>Parameters!C11</f>
        <v>2</v>
      </c>
    </row>
    <row r="5" spans="2:22" ht="15" customHeight="1">
      <c r="B5" s="55"/>
      <c r="C5" s="57" t="s">
        <v>23</v>
      </c>
      <c r="K5" s="90"/>
      <c r="L5" s="91" t="s">
        <v>24</v>
      </c>
      <c r="M5" s="90"/>
      <c r="N5" s="91" t="s">
        <v>25</v>
      </c>
      <c r="O5" s="91" t="s">
        <v>26</v>
      </c>
      <c r="Q5" s="4" t="s">
        <v>27</v>
      </c>
      <c r="S5" s="49" t="s">
        <v>28</v>
      </c>
      <c r="T5" s="51"/>
      <c r="U5" s="51"/>
      <c r="V5" s="56">
        <f>Parameters!C13</f>
        <v>3</v>
      </c>
    </row>
    <row r="6" spans="2:22">
      <c r="B6" s="55"/>
      <c r="C6" s="17" t="s">
        <v>29</v>
      </c>
      <c r="D6" s="92"/>
      <c r="E6" s="92"/>
      <c r="F6" s="92"/>
      <c r="K6" s="1">
        <f>IF(Parameters!H23=1,Parameters!C34,Parameters!H23)</f>
        <v>36</v>
      </c>
      <c r="L6" s="1" t="s">
        <v>30</v>
      </c>
      <c r="M6" s="1">
        <v>50</v>
      </c>
      <c r="N6" s="1" t="s">
        <v>31</v>
      </c>
      <c r="O6" s="3">
        <f>((M6*(K6))/365)*Parameters!C11</f>
        <v>9.8630136986301373</v>
      </c>
      <c r="P6" s="12" t="s">
        <v>32</v>
      </c>
      <c r="Q6" s="58">
        <v>0.06</v>
      </c>
      <c r="S6" s="49" t="s">
        <v>33</v>
      </c>
      <c r="T6" s="51"/>
      <c r="U6" s="51"/>
      <c r="V6" s="56" t="str">
        <f>IF(Parameters!J11="nee","NEE","JA")</f>
        <v>NEE</v>
      </c>
    </row>
    <row r="7" spans="2:22">
      <c r="B7" s="55"/>
      <c r="C7" s="17" t="s">
        <v>34</v>
      </c>
      <c r="K7" s="1">
        <f>IF(Parameters!H23=1,Parameters!C34,Parameters!H23)</f>
        <v>36</v>
      </c>
      <c r="L7" s="1" t="s">
        <v>30</v>
      </c>
      <c r="M7" s="1">
        <v>10</v>
      </c>
      <c r="N7" s="1" t="s">
        <v>31</v>
      </c>
      <c r="O7" s="3">
        <f>(-IF(Parameters!C13*M7&gt;M6*Parameters!C11,50*Parameters!C11,Parameters!C13*M7))*(IF(Parameters!H23=1,Parameters!C34,(Parameters!H23))/365)</f>
        <v>-2.9589041095890409</v>
      </c>
      <c r="P7" s="12" t="s">
        <v>32</v>
      </c>
      <c r="Q7" s="58">
        <v>0.06</v>
      </c>
      <c r="S7" s="49" t="s">
        <v>35</v>
      </c>
      <c r="T7" s="51"/>
      <c r="U7" s="51"/>
      <c r="V7" s="56">
        <f>IF(Parameters!H23=1,Parameters!C34,Parameters!H23)</f>
        <v>36</v>
      </c>
    </row>
    <row r="8" spans="2:22">
      <c r="B8" s="55"/>
      <c r="C8" s="17" t="s">
        <v>36</v>
      </c>
      <c r="K8" s="3">
        <f>IF(Parameters!D39=0,IF(((((30*Parameters!C11)+(30*Parameters!C13))*IF(Parameters!H23=1,Parameters!C34,(Parameters!H23)))/365)&gt;Parameters!C36,Parameters!C36,((((30*Parameters!C11)+(30*Parameters!C13))*IF(Parameters!H23=1,Parameters!C34,(Parameters!H23-1)))/365)),IF(((((30*Parameters!C11)+(30*Parameters!C13))*IF(Parameters!H23=1,Parameters!C34,(Parameters!H23)))/365)&gt;Parameters!D39,Parameters!D39,((((30*Parameters!C11)+(30*Parameters!C13))*IF(Parameters!H23=1,Parameters!C34,(Parameters!H23)))/365)))</f>
        <v>14.794520547945206</v>
      </c>
      <c r="L8" s="1" t="s">
        <v>37</v>
      </c>
      <c r="M8" s="1">
        <f>VLOOKUP(Parameters!C9,'PRIJS DW'!A:D,4,0)</f>
        <v>2.8414999999999999</v>
      </c>
      <c r="N8" s="1" t="s">
        <v>38</v>
      </c>
      <c r="O8" s="3">
        <f>K8*M8</f>
        <v>42.038630136986299</v>
      </c>
      <c r="P8" s="12" t="s">
        <v>32</v>
      </c>
      <c r="Q8" s="58">
        <v>0.06</v>
      </c>
      <c r="S8" s="52" t="s">
        <v>39</v>
      </c>
      <c r="T8" s="53"/>
      <c r="U8" s="53"/>
      <c r="V8" s="61">
        <f>IF(Parameters!D39=0,Parameters!C36,Parameters!D39)</f>
        <v>100</v>
      </c>
    </row>
    <row r="9" spans="2:22">
      <c r="B9" s="55"/>
      <c r="C9" s="17" t="s">
        <v>40</v>
      </c>
      <c r="K9" s="60">
        <f>IF(Parameters!D39=0,Parameters!C36-K8,Parameters!D39-K8)</f>
        <v>85.205479452054789</v>
      </c>
      <c r="L9" s="1" t="s">
        <v>37</v>
      </c>
      <c r="M9" s="16">
        <f>VLOOKUP(Parameters!C9,'PRIJS DW'!A:E,5,0)</f>
        <v>5.6829999999999998</v>
      </c>
      <c r="N9" s="1" t="s">
        <v>38</v>
      </c>
      <c r="O9" s="3">
        <f>K9*M9</f>
        <v>484.22273972602733</v>
      </c>
      <c r="P9" s="12" t="s">
        <v>32</v>
      </c>
      <c r="Q9" s="58">
        <v>0.06</v>
      </c>
      <c r="V9" s="63"/>
    </row>
    <row r="10" spans="2:22" ht="6" customHeight="1">
      <c r="B10" s="55"/>
      <c r="C10" s="17"/>
      <c r="K10" s="3"/>
      <c r="O10" s="3"/>
      <c r="P10" s="12"/>
      <c r="Q10" s="12"/>
      <c r="V10" s="63"/>
    </row>
    <row r="11" spans="2:22" ht="15.75">
      <c r="B11" s="55"/>
      <c r="C11" s="57" t="s">
        <v>41</v>
      </c>
      <c r="K11" s="3"/>
      <c r="O11" s="64">
        <f>SUM(O6:O9)</f>
        <v>533.16547945205468</v>
      </c>
      <c r="P11" s="12" t="s">
        <v>32</v>
      </c>
      <c r="Q11" s="12"/>
      <c r="V11" s="63"/>
    </row>
    <row r="12" spans="2:22" ht="8.25" customHeight="1">
      <c r="B12" s="93"/>
      <c r="C12" s="13"/>
      <c r="D12" s="2"/>
      <c r="E12" s="2"/>
      <c r="F12" s="2"/>
      <c r="G12" s="2"/>
      <c r="H12" s="2"/>
      <c r="I12" s="2"/>
      <c r="J12" s="2"/>
      <c r="K12" s="14"/>
      <c r="L12" s="2"/>
      <c r="M12" s="2"/>
      <c r="N12" s="2"/>
      <c r="O12" s="14"/>
      <c r="P12" s="15"/>
      <c r="Q12" s="12"/>
      <c r="V12" s="63"/>
    </row>
    <row r="13" spans="2:22" ht="15.75">
      <c r="B13" s="55"/>
      <c r="C13" s="57" t="s">
        <v>42</v>
      </c>
      <c r="K13" s="3"/>
      <c r="O13" s="3"/>
      <c r="P13" s="12"/>
      <c r="Q13" s="12"/>
      <c r="V13" s="63"/>
    </row>
    <row r="14" spans="2:22">
      <c r="B14" s="55"/>
      <c r="C14" s="17" t="s">
        <v>29</v>
      </c>
      <c r="D14" s="92"/>
      <c r="E14" s="92"/>
      <c r="F14" s="92"/>
      <c r="K14" s="1">
        <f>IF(Parameters!H23=1,Parameters!C34,Parameters!H23)</f>
        <v>36</v>
      </c>
      <c r="L14" s="1" t="s">
        <v>30</v>
      </c>
      <c r="M14" s="1">
        <v>30</v>
      </c>
      <c r="N14" s="1" t="s">
        <v>31</v>
      </c>
      <c r="O14" s="3">
        <f>((M14*(K14))/365)*Parameters!C11</f>
        <v>5.9178082191780819</v>
      </c>
      <c r="P14" s="12" t="s">
        <v>32</v>
      </c>
      <c r="Q14" s="58">
        <v>0.06</v>
      </c>
      <c r="V14" s="63"/>
    </row>
    <row r="15" spans="2:22">
      <c r="B15" s="55"/>
      <c r="C15" s="17" t="s">
        <v>34</v>
      </c>
      <c r="K15" s="1">
        <f>IF(Parameters!H23=1,Parameters!C34,Parameters!H23)</f>
        <v>36</v>
      </c>
      <c r="L15" s="1" t="s">
        <v>30</v>
      </c>
      <c r="M15" s="1">
        <v>6</v>
      </c>
      <c r="N15" s="1" t="s">
        <v>31</v>
      </c>
      <c r="O15" s="3">
        <f>(-IF(Parameters!C13*M15&gt;M14*Parameters!C11,30*Parameters!C11,Parameters!C13*M15))*(IF(Parameters!H23=1,Parameters!C34,(Parameters!H23))/365)</f>
        <v>-1.7753424657534247</v>
      </c>
      <c r="P15" s="12" t="s">
        <v>32</v>
      </c>
      <c r="Q15" s="58">
        <v>0.06</v>
      </c>
      <c r="S15" s="94"/>
      <c r="V15" s="63"/>
    </row>
    <row r="16" spans="2:22">
      <c r="B16" s="55"/>
      <c r="C16" s="17" t="s">
        <v>36</v>
      </c>
      <c r="K16" s="3">
        <f>K8</f>
        <v>14.794520547945206</v>
      </c>
      <c r="L16" s="1" t="s">
        <v>37</v>
      </c>
      <c r="M16" s="66">
        <f>VLOOKUP(Parameters!C9,Tabel1[[#All],[Postcode]:[Basistarief]],5,0)</f>
        <v>1.9114</v>
      </c>
      <c r="N16" s="1" t="s">
        <v>38</v>
      </c>
      <c r="O16" s="3">
        <f>K16*M16</f>
        <v>28.278246575342468</v>
      </c>
      <c r="P16" s="12" t="s">
        <v>32</v>
      </c>
      <c r="Q16" s="58">
        <v>0.06</v>
      </c>
      <c r="S16" s="95"/>
      <c r="V16" s="63"/>
    </row>
    <row r="17" spans="2:22">
      <c r="B17" s="55"/>
      <c r="C17" s="17" t="s">
        <v>40</v>
      </c>
      <c r="K17" s="3">
        <f>K9</f>
        <v>85.205479452054789</v>
      </c>
      <c r="L17" s="1" t="s">
        <v>37</v>
      </c>
      <c r="M17" s="16">
        <f>VLOOKUP(Parameters!C9,Tabel1[#All],6,0)</f>
        <v>3.8228</v>
      </c>
      <c r="N17" s="1" t="s">
        <v>38</v>
      </c>
      <c r="O17" s="3">
        <f>K17*M17</f>
        <v>325.72350684931507</v>
      </c>
      <c r="P17" s="12" t="s">
        <v>32</v>
      </c>
      <c r="Q17" s="58">
        <v>0.06</v>
      </c>
      <c r="V17" s="63"/>
    </row>
    <row r="18" spans="2:22" ht="6" customHeight="1">
      <c r="B18" s="55"/>
      <c r="C18" s="17"/>
      <c r="K18" s="3"/>
      <c r="O18" s="3"/>
      <c r="P18" s="12"/>
      <c r="Q18" s="12"/>
      <c r="V18" s="63"/>
    </row>
    <row r="19" spans="2:22" ht="15.75">
      <c r="B19" s="55"/>
      <c r="C19" s="57" t="s">
        <v>43</v>
      </c>
      <c r="K19" s="3"/>
      <c r="O19" s="64">
        <f>SUM(O14:O17)</f>
        <v>358.14421917808221</v>
      </c>
      <c r="P19" s="12" t="s">
        <v>32</v>
      </c>
      <c r="Q19" s="12"/>
      <c r="V19" s="63"/>
    </row>
    <row r="20" spans="2:22" ht="8.25" customHeight="1">
      <c r="B20" s="93"/>
      <c r="C20" s="13"/>
      <c r="D20" s="2"/>
      <c r="E20" s="2"/>
      <c r="F20" s="2"/>
      <c r="G20" s="2"/>
      <c r="H20" s="2"/>
      <c r="I20" s="2"/>
      <c r="J20" s="2"/>
      <c r="K20" s="14"/>
      <c r="L20" s="2"/>
      <c r="M20" s="2"/>
      <c r="N20" s="2"/>
      <c r="O20" s="14"/>
      <c r="P20" s="15"/>
      <c r="Q20" s="12"/>
      <c r="V20" s="63"/>
    </row>
    <row r="21" spans="2:22" ht="15.75">
      <c r="B21" s="55"/>
      <c r="C21" s="57" t="s">
        <v>44</v>
      </c>
      <c r="K21" s="3"/>
      <c r="O21" s="3"/>
      <c r="P21" s="12"/>
      <c r="Q21" s="12"/>
      <c r="V21" s="63"/>
    </row>
    <row r="22" spans="2:22">
      <c r="B22" s="55"/>
      <c r="C22" s="17" t="s">
        <v>29</v>
      </c>
      <c r="D22" s="92"/>
      <c r="E22" s="92"/>
      <c r="F22" s="92"/>
      <c r="K22" s="1">
        <f>IF(Parameters!H23=1,Parameters!C34,Parameters!H23)</f>
        <v>36</v>
      </c>
      <c r="L22" s="1" t="s">
        <v>30</v>
      </c>
      <c r="M22" s="1">
        <v>20</v>
      </c>
      <c r="N22" s="1" t="s">
        <v>31</v>
      </c>
      <c r="O22" s="3">
        <f>((M22*(K22))/365)*Parameters!C11</f>
        <v>3.9452054794520546</v>
      </c>
      <c r="P22" s="12" t="s">
        <v>32</v>
      </c>
      <c r="Q22" s="58">
        <v>0.06</v>
      </c>
      <c r="V22" s="63"/>
    </row>
    <row r="23" spans="2:22">
      <c r="B23" s="55"/>
      <c r="C23" s="17" t="s">
        <v>34</v>
      </c>
      <c r="K23" s="1">
        <f>IF(Parameters!H23=1,Parameters!C34,Parameters!H23)</f>
        <v>36</v>
      </c>
      <c r="L23" s="1" t="s">
        <v>30</v>
      </c>
      <c r="M23" s="1">
        <v>4</v>
      </c>
      <c r="N23" s="1" t="s">
        <v>31</v>
      </c>
      <c r="O23" s="3">
        <f>(-IF(Parameters!C13*M23&gt;M22*Parameters!C11,20*Parameters!C11,Parameters!C13*M23))*(IF(Parameters!H23=1,Parameters!C34,(Parameters!H23))/365)</f>
        <v>-1.1835616438356165</v>
      </c>
      <c r="P23" s="12" t="s">
        <v>32</v>
      </c>
      <c r="Q23" s="58">
        <v>0.06</v>
      </c>
      <c r="V23" s="63"/>
    </row>
    <row r="24" spans="2:22">
      <c r="B24" s="55"/>
      <c r="C24" s="17" t="s">
        <v>36</v>
      </c>
      <c r="K24" s="3">
        <f>K8</f>
        <v>14.794520547945206</v>
      </c>
      <c r="L24" s="1" t="s">
        <v>37</v>
      </c>
      <c r="M24" s="16">
        <v>1.6620999999999999</v>
      </c>
      <c r="N24" s="1" t="s">
        <v>38</v>
      </c>
      <c r="O24" s="3">
        <f>K24*M24</f>
        <v>24.589972602739724</v>
      </c>
      <c r="P24" s="12" t="s">
        <v>32</v>
      </c>
      <c r="Q24" s="58">
        <v>0.06</v>
      </c>
      <c r="V24" s="63"/>
    </row>
    <row r="25" spans="2:22">
      <c r="B25" s="55"/>
      <c r="C25" s="17" t="s">
        <v>40</v>
      </c>
      <c r="K25" s="3">
        <f>K9</f>
        <v>85.205479452054789</v>
      </c>
      <c r="L25" s="1" t="s">
        <v>37</v>
      </c>
      <c r="M25" s="16">
        <f>2*M24</f>
        <v>3.3241999999999998</v>
      </c>
      <c r="N25" s="1" t="s">
        <v>38</v>
      </c>
      <c r="O25" s="3">
        <f>K25*M25</f>
        <v>283.24005479452052</v>
      </c>
      <c r="P25" s="12" t="s">
        <v>32</v>
      </c>
      <c r="Q25" s="58">
        <v>0.06</v>
      </c>
      <c r="V25" s="63"/>
    </row>
    <row r="26" spans="2:22" ht="5.25" customHeight="1">
      <c r="B26" s="55"/>
      <c r="C26" s="17"/>
      <c r="K26" s="3"/>
      <c r="O26" s="3"/>
      <c r="P26" s="12"/>
      <c r="Q26" s="12"/>
      <c r="V26" s="63"/>
    </row>
    <row r="27" spans="2:22" ht="15.75">
      <c r="B27" s="55"/>
      <c r="C27" s="57" t="s">
        <v>45</v>
      </c>
      <c r="K27" s="3"/>
      <c r="O27" s="64">
        <f>SUM(O22:O25)</f>
        <v>310.59167123287671</v>
      </c>
      <c r="P27" s="12" t="s">
        <v>32</v>
      </c>
      <c r="Q27" s="12"/>
      <c r="V27" s="63"/>
    </row>
    <row r="28" spans="2:22" ht="6.75" customHeight="1">
      <c r="B28" s="55"/>
      <c r="C28" s="17"/>
      <c r="P28" s="12"/>
      <c r="Q28" s="12"/>
      <c r="V28" s="63"/>
    </row>
    <row r="29" spans="2:22" ht="15.75">
      <c r="B29" s="55"/>
      <c r="C29" s="74" t="s">
        <v>46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f>O11+O19+O27</f>
        <v>1201.9013698630135</v>
      </c>
      <c r="P29" s="77" t="s">
        <v>32</v>
      </c>
      <c r="Q29" s="45"/>
      <c r="V29" s="63"/>
    </row>
    <row r="30" spans="2:22" ht="15.75">
      <c r="B30" s="55"/>
      <c r="C30" s="78" t="s">
        <v>47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>
        <f>IF(V6="JA",0.8*O29,0)</f>
        <v>0</v>
      </c>
      <c r="P30" s="81" t="s">
        <v>32</v>
      </c>
      <c r="Q30" s="45"/>
      <c r="V30" s="63"/>
    </row>
    <row r="31" spans="2:22" ht="18.75">
      <c r="B31" s="55"/>
      <c r="C31" s="165"/>
      <c r="D31" s="165"/>
      <c r="E31" s="165"/>
      <c r="N31" s="96"/>
      <c r="O31" s="97">
        <f>O29-O30</f>
        <v>1201.9013698630135</v>
      </c>
      <c r="P31" s="98" t="s">
        <v>32</v>
      </c>
      <c r="Q31" s="98"/>
      <c r="V31" s="63"/>
    </row>
    <row r="32" spans="2:22" ht="36" customHeight="1">
      <c r="B32" s="55"/>
      <c r="C32" s="165"/>
      <c r="D32" s="165"/>
      <c r="E32" s="165"/>
      <c r="F32" s="25"/>
      <c r="G32" s="165"/>
      <c r="H32" s="165"/>
      <c r="I32" s="165"/>
      <c r="J32" s="165"/>
      <c r="V32" s="63"/>
    </row>
    <row r="33" spans="2:22" ht="6" customHeight="1">
      <c r="B33" s="55"/>
      <c r="C33" s="22"/>
      <c r="D33" s="43"/>
      <c r="E33" s="43"/>
      <c r="F33" s="25"/>
      <c r="G33" s="163"/>
      <c r="H33" s="163"/>
      <c r="V33" s="63"/>
    </row>
    <row r="34" spans="2:22" ht="36" customHeight="1" thickBot="1">
      <c r="B34" s="71"/>
      <c r="C34" s="166" t="s">
        <v>48</v>
      </c>
      <c r="D34" s="167"/>
      <c r="E34" s="168"/>
      <c r="F34" s="99"/>
      <c r="G34" s="164"/>
      <c r="H34" s="164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</row>
    <row r="35" spans="2:22" ht="15" customHeight="1">
      <c r="C35" s="25"/>
      <c r="D35" s="25"/>
      <c r="E35" s="25"/>
      <c r="F35" s="25"/>
      <c r="H35" s="3"/>
    </row>
    <row r="36" spans="2:22">
      <c r="H36" s="3"/>
    </row>
  </sheetData>
  <sheetProtection selectLockedCells="1"/>
  <mergeCells count="7">
    <mergeCell ref="C2:P3"/>
    <mergeCell ref="G33:H33"/>
    <mergeCell ref="G34:H34"/>
    <mergeCell ref="C32:E32"/>
    <mergeCell ref="G32:J32"/>
    <mergeCell ref="C34:E34"/>
    <mergeCell ref="C31:E31"/>
  </mergeCells>
  <hyperlinks>
    <hyperlink ref="C34:D34" location="'Huishoudelijk A'!A1" display="Ga naar simulatie huishoudelijk tarief" xr:uid="{00000000-0004-0000-0100-000003000000}"/>
    <hyperlink ref="C34" location="'Niet huishoudelijk A'!A1" display="Berekening niet huishoudelijk tarief" xr:uid="{00000000-0004-0000-0100-000004000000}"/>
    <hyperlink ref="C34:E34" location="Parameters!A1" display="Ga terug naar parameters" xr:uid="{00000000-0004-0000-0100-000005000000}"/>
  </hyperlinks>
  <pageMargins left="0.7" right="0.7" top="0.75" bottom="0.75" header="0.3" footer="0.3"/>
  <pageSetup paperSize="9" scale="62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00B0F0"/>
  </sheetPr>
  <dimension ref="B1:U36"/>
  <sheetViews>
    <sheetView zoomScaleNormal="100" workbookViewId="0">
      <selection activeCell="C35" sqref="C35:D35"/>
    </sheetView>
  </sheetViews>
  <sheetFormatPr defaultColWidth="9.140625" defaultRowHeight="15"/>
  <cols>
    <col min="1" max="1" width="1.85546875" style="1" customWidth="1"/>
    <col min="2" max="2" width="2" style="1" customWidth="1"/>
    <col min="3" max="3" width="9.140625" style="1"/>
    <col min="4" max="4" width="12.85546875" style="1" customWidth="1"/>
    <col min="5" max="5" width="12.28515625" style="1" customWidth="1"/>
    <col min="6" max="6" width="9.140625" style="1"/>
    <col min="7" max="7" width="11.85546875" style="1" bestFit="1" customWidth="1"/>
    <col min="8" max="8" width="9.140625" style="1"/>
    <col min="9" max="9" width="12.85546875" style="1" customWidth="1"/>
    <col min="10" max="10" width="4" style="1" customWidth="1"/>
    <col min="11" max="11" width="9.140625" style="1"/>
    <col min="12" max="12" width="5.42578125" style="1" customWidth="1"/>
    <col min="13" max="13" width="11" style="1" customWidth="1"/>
    <col min="14" max="15" width="4" style="1" customWidth="1"/>
    <col min="16" max="18" width="9.140625" style="1"/>
    <col min="19" max="19" width="17.5703125" style="1" customWidth="1"/>
    <col min="20" max="20" width="22.42578125" style="1" customWidth="1"/>
    <col min="21" max="16384" width="9.140625" style="1"/>
  </cols>
  <sheetData>
    <row r="1" spans="2:20" ht="5.25" customHeight="1" thickBot="1">
      <c r="C1" s="4"/>
      <c r="F1" s="5"/>
      <c r="G1" s="5"/>
    </row>
    <row r="2" spans="2:20" ht="15.75" customHeight="1">
      <c r="B2" s="54"/>
      <c r="C2" s="169" t="s">
        <v>49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46"/>
      <c r="P2" s="46"/>
      <c r="Q2" s="133" t="s">
        <v>20</v>
      </c>
      <c r="R2" s="134"/>
      <c r="S2" s="134"/>
      <c r="T2" s="135"/>
    </row>
    <row r="3" spans="2:20" ht="15.75" customHeight="1" thickBot="1">
      <c r="B3" s="55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4"/>
      <c r="O3" s="23"/>
      <c r="P3" s="23"/>
      <c r="Q3" s="136" t="s">
        <v>21</v>
      </c>
      <c r="R3" s="137"/>
      <c r="S3" s="137"/>
      <c r="T3" s="138" t="str">
        <f>VLOOKUP(Parameters!C9,'PRIJS GB NHH'!A:C,3,0)</f>
        <v>Asse</v>
      </c>
    </row>
    <row r="4" spans="2:20" ht="15" customHeight="1">
      <c r="B4" s="5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Q4" s="136" t="s">
        <v>50</v>
      </c>
      <c r="R4" s="139"/>
      <c r="S4" s="139"/>
      <c r="T4" s="138">
        <f>Parameters!C11</f>
        <v>2</v>
      </c>
    </row>
    <row r="5" spans="2:20" ht="15.75">
      <c r="B5" s="55"/>
      <c r="C5" s="57" t="s">
        <v>23</v>
      </c>
      <c r="I5" s="4"/>
      <c r="J5" s="45" t="s">
        <v>24</v>
      </c>
      <c r="K5" s="4"/>
      <c r="L5" s="45" t="s">
        <v>25</v>
      </c>
      <c r="M5" s="45" t="s">
        <v>26</v>
      </c>
      <c r="O5" s="4" t="s">
        <v>27</v>
      </c>
      <c r="Q5" s="136" t="s">
        <v>28</v>
      </c>
      <c r="R5" s="139"/>
      <c r="S5" s="139"/>
      <c r="T5" s="138">
        <f>Parameters!C13</f>
        <v>3</v>
      </c>
    </row>
    <row r="6" spans="2:20">
      <c r="B6" s="55"/>
      <c r="C6" s="17" t="s">
        <v>51</v>
      </c>
      <c r="I6" s="1">
        <f>IF(Parameters!H23=1,Parameters!C34,Parameters!H23)</f>
        <v>36</v>
      </c>
      <c r="J6" s="1" t="s">
        <v>30</v>
      </c>
      <c r="K6" s="1">
        <v>50</v>
      </c>
      <c r="L6" s="1" t="s">
        <v>31</v>
      </c>
      <c r="M6" s="3">
        <f>K6*((I6)/365)*Parameters!C11</f>
        <v>9.8630136986301373</v>
      </c>
      <c r="N6" s="12" t="s">
        <v>32</v>
      </c>
      <c r="O6" s="58">
        <v>0.06</v>
      </c>
      <c r="Q6" s="136" t="s">
        <v>33</v>
      </c>
      <c r="R6" s="139"/>
      <c r="S6" s="139"/>
      <c r="T6" s="138" t="s">
        <v>52</v>
      </c>
    </row>
    <row r="7" spans="2:20">
      <c r="B7" s="55"/>
      <c r="C7" s="17" t="s">
        <v>34</v>
      </c>
      <c r="I7" s="1">
        <f>IF(Parameters!H23=1,Parameters!C34,Parameters!H23)</f>
        <v>36</v>
      </c>
      <c r="J7" s="1" t="s">
        <v>30</v>
      </c>
      <c r="K7" s="1">
        <v>10</v>
      </c>
      <c r="L7" s="1" t="s">
        <v>31</v>
      </c>
      <c r="M7" s="3">
        <f>(-IF(Parameters!C13*K7&gt;K6*Parameters!C11,50*Parameters!C11,Parameters!C13*K7))*(IF(Parameters!H23=1,Parameters!C34,(Parameters!H23))/365)</f>
        <v>-2.9589041095890409</v>
      </c>
      <c r="N7" s="12" t="s">
        <v>32</v>
      </c>
      <c r="O7" s="58">
        <v>0.06</v>
      </c>
      <c r="Q7" s="136" t="s">
        <v>35</v>
      </c>
      <c r="R7" s="139"/>
      <c r="S7" s="139"/>
      <c r="T7" s="138">
        <f>IF(Parameters!H23=1,Parameters!C34,Parameters!H23)</f>
        <v>36</v>
      </c>
    </row>
    <row r="8" spans="2:20">
      <c r="B8" s="55"/>
      <c r="C8" s="17" t="s">
        <v>374</v>
      </c>
      <c r="F8" s="1">
        <f>Parameters!C15</f>
        <v>0</v>
      </c>
      <c r="I8" s="1">
        <f>IF(Parameters!H23=1,Parameters!C34,Parameters!H23)</f>
        <v>36</v>
      </c>
      <c r="J8" s="1" t="s">
        <v>30</v>
      </c>
      <c r="K8" s="1">
        <f>VLOOKUP(F8,'PRIJS CAPA'!$A$2:$B$10,2,FALSE)</f>
        <v>0</v>
      </c>
      <c r="L8" s="1" t="s">
        <v>31</v>
      </c>
      <c r="M8" s="3">
        <f>K8</f>
        <v>0</v>
      </c>
      <c r="N8" s="12" t="s">
        <v>32</v>
      </c>
      <c r="O8" s="58">
        <v>0.06</v>
      </c>
      <c r="Q8" s="140" t="s">
        <v>39</v>
      </c>
      <c r="R8" s="141"/>
      <c r="S8" s="141"/>
      <c r="T8" s="142">
        <f>IF(Parameters!D39=0,Parameters!C36,Parameters!D39)</f>
        <v>100</v>
      </c>
    </row>
    <row r="9" spans="2:20">
      <c r="B9" s="55"/>
      <c r="C9" s="59" t="s">
        <v>53</v>
      </c>
      <c r="I9" s="60">
        <f>IF(Parameters!D39=0,IF(Parameters!C36&gt;(500*(IF(Parameters!H23=1,Parameters!C34,(Parameters!H23-1))/365)),500*(IF(Parameters!H23=1,Parameters!C34,(Parameters!H23-1))/365),Parameters!C36),IF(Parameters!D39&gt;(500*(IF(Parameters!H23=1,Parameters!C34,(Parameters!H23-1))/365)),500*(IF(Parameters!H23=1,Parameters!C34,(Parameters!H23-1))/365),Parameters!D39))</f>
        <v>47.945205479452049</v>
      </c>
      <c r="J9" s="1" t="s">
        <v>37</v>
      </c>
      <c r="K9" s="16">
        <f>VLOOKUP(Parameters!C9,'PRIJS DW'!A:F,6,0)</f>
        <v>4.4722999999999997</v>
      </c>
      <c r="L9" s="1" t="s">
        <v>38</v>
      </c>
      <c r="M9" s="3">
        <f>I9*K9</f>
        <v>214.42534246575337</v>
      </c>
      <c r="N9" s="12" t="s">
        <v>32</v>
      </c>
      <c r="O9" s="58">
        <v>0.06</v>
      </c>
    </row>
    <row r="10" spans="2:20">
      <c r="B10" s="55"/>
      <c r="C10" s="17" t="s">
        <v>54</v>
      </c>
      <c r="I10" s="62">
        <f>IF(Parameters!D39=0,IF(Parameters!C36&gt;(50000*(IF(Parameters!H23=1,Parameters!C34,Parameters!H23)/365)),49500*(IF(Parameters!H23=1,Parameters!C34,Parameters!H23)/365),Parameters!C36-I9),IF(Parameters!D39&gt;(50000*(IF(Parameters!H23=1,Parameters!C34,Parameters!H23)
/365)),49500*(IF(Parameters!H23=1,Parameters!C34,Parameters!H23)
/365),Parameters!D39-I9))</f>
        <v>52.054794520547951</v>
      </c>
      <c r="J10" s="1" t="s">
        <v>37</v>
      </c>
      <c r="K10" s="16">
        <f>VLOOKUP(Parameters!C9,'PRIJS DW'!A:G,7,0)</f>
        <v>1.9513</v>
      </c>
      <c r="L10" s="1" t="s">
        <v>38</v>
      </c>
      <c r="M10" s="3">
        <f>I10*K10</f>
        <v>101.57452054794521</v>
      </c>
      <c r="N10" s="12" t="s">
        <v>32</v>
      </c>
      <c r="O10" s="58">
        <v>0.06</v>
      </c>
      <c r="T10" s="63"/>
    </row>
    <row r="11" spans="2:20" ht="6" customHeight="1">
      <c r="B11" s="55"/>
      <c r="C11" s="17"/>
      <c r="I11" s="62"/>
      <c r="K11" s="16"/>
      <c r="M11" s="3"/>
      <c r="N11" s="12"/>
      <c r="O11" s="12"/>
      <c r="T11" s="63"/>
    </row>
    <row r="12" spans="2:20" ht="15.75">
      <c r="B12" s="55"/>
      <c r="C12" s="57" t="s">
        <v>41</v>
      </c>
      <c r="I12" s="3"/>
      <c r="M12" s="64">
        <f>SUM(M6:M10)</f>
        <v>322.90397260273971</v>
      </c>
      <c r="N12" s="12" t="s">
        <v>32</v>
      </c>
      <c r="O12" s="12"/>
      <c r="T12" s="63"/>
    </row>
    <row r="13" spans="2:20">
      <c r="B13" s="55"/>
      <c r="C13" s="13"/>
      <c r="D13" s="2"/>
      <c r="E13" s="2"/>
      <c r="F13" s="2"/>
      <c r="G13" s="2"/>
      <c r="H13" s="2"/>
      <c r="I13" s="14"/>
      <c r="J13" s="2"/>
      <c r="K13" s="2"/>
      <c r="L13" s="2"/>
      <c r="M13" s="14"/>
      <c r="N13" s="15"/>
      <c r="O13" s="12"/>
      <c r="T13" s="63"/>
    </row>
    <row r="14" spans="2:20" ht="15.75">
      <c r="B14" s="55"/>
      <c r="C14" s="57" t="s">
        <v>55</v>
      </c>
      <c r="I14" s="3"/>
      <c r="M14" s="3"/>
      <c r="N14" s="12"/>
      <c r="O14" s="12"/>
      <c r="T14" s="63"/>
    </row>
    <row r="15" spans="2:20">
      <c r="B15" s="55"/>
      <c r="C15" s="17" t="s">
        <v>51</v>
      </c>
      <c r="I15" s="1">
        <f>IF(Parameters!H23=1,Parameters!C34,Parameters!H23)</f>
        <v>36</v>
      </c>
      <c r="J15" s="1" t="s">
        <v>30</v>
      </c>
      <c r="K15" s="1">
        <v>30</v>
      </c>
      <c r="L15" s="1" t="s">
        <v>31</v>
      </c>
      <c r="M15" s="3">
        <f>K15*((I15)/365)*Parameters!C11</f>
        <v>5.9178082191780819</v>
      </c>
      <c r="N15" s="12" t="s">
        <v>32</v>
      </c>
      <c r="O15" s="58">
        <v>0.06</v>
      </c>
      <c r="T15" s="63"/>
    </row>
    <row r="16" spans="2:20">
      <c r="B16" s="55"/>
      <c r="C16" s="17" t="s">
        <v>34</v>
      </c>
      <c r="I16" s="1">
        <f>IF(Parameters!H23=1,Parameters!C34,Parameters!H23)</f>
        <v>36</v>
      </c>
      <c r="J16" s="1" t="s">
        <v>30</v>
      </c>
      <c r="K16" s="1">
        <v>6</v>
      </c>
      <c r="L16" s="1" t="s">
        <v>31</v>
      </c>
      <c r="M16" s="3">
        <f>(-IF(Parameters!C13*K16&gt;K15*Parameters!C11,30*Parameters!C11,Parameters!C13*K16))*(IF(Parameters!H23=1,Parameters!C34,(Parameters!H23))/365)</f>
        <v>-1.7753424657534247</v>
      </c>
      <c r="N16" s="12" t="s">
        <v>32</v>
      </c>
      <c r="O16" s="58">
        <v>0.06</v>
      </c>
      <c r="Q16" s="65"/>
      <c r="T16" s="63"/>
    </row>
    <row r="17" spans="2:21">
      <c r="B17" s="55"/>
      <c r="C17" s="59" t="s">
        <v>56</v>
      </c>
      <c r="I17" s="3">
        <f>IF(Parameters!D39=0,Parameters!C36,Parameters!D39)</f>
        <v>100</v>
      </c>
      <c r="J17" s="1" t="s">
        <v>37</v>
      </c>
      <c r="K17" s="66">
        <f>VLOOKUP(Parameters!C9,'PRIJS GB NHH'!A:D,4,0)</f>
        <v>2.1655000000000002</v>
      </c>
      <c r="L17" s="1" t="s">
        <v>38</v>
      </c>
      <c r="M17" s="3">
        <f>I17*K17</f>
        <v>216.55</v>
      </c>
      <c r="N17" s="12" t="s">
        <v>32</v>
      </c>
      <c r="O17" s="58">
        <v>0.06</v>
      </c>
      <c r="Q17" s="67"/>
      <c r="T17" s="63"/>
      <c r="U17" s="16"/>
    </row>
    <row r="18" spans="2:21" ht="6" customHeight="1">
      <c r="B18" s="55"/>
      <c r="C18" s="68"/>
      <c r="I18" s="3"/>
      <c r="K18" s="69"/>
      <c r="M18" s="3"/>
      <c r="N18" s="12"/>
      <c r="O18" s="58"/>
      <c r="Q18" s="65"/>
      <c r="T18" s="63"/>
      <c r="U18" s="16"/>
    </row>
    <row r="19" spans="2:21" ht="15.75">
      <c r="B19" s="55"/>
      <c r="C19" s="57" t="s">
        <v>57</v>
      </c>
      <c r="I19" s="3"/>
      <c r="M19" s="64">
        <f>SUM(M15:M17)</f>
        <v>220.69246575342467</v>
      </c>
      <c r="N19" s="12" t="s">
        <v>32</v>
      </c>
      <c r="O19" s="12"/>
      <c r="T19" s="63"/>
    </row>
    <row r="20" spans="2:21">
      <c r="B20" s="55"/>
      <c r="C20" s="13"/>
      <c r="D20" s="2"/>
      <c r="E20" s="2"/>
      <c r="F20" s="2"/>
      <c r="G20" s="2"/>
      <c r="H20" s="2"/>
      <c r="I20" s="14"/>
      <c r="J20" s="2"/>
      <c r="K20" s="2"/>
      <c r="L20" s="2"/>
      <c r="M20" s="14"/>
      <c r="N20" s="15"/>
      <c r="O20" s="12"/>
      <c r="T20" s="63"/>
    </row>
    <row r="21" spans="2:21" ht="15.75">
      <c r="B21" s="55"/>
      <c r="C21" s="57" t="s">
        <v>58</v>
      </c>
      <c r="I21" s="3"/>
      <c r="M21" s="3"/>
      <c r="N21" s="12"/>
      <c r="O21" s="12"/>
      <c r="T21" s="63"/>
    </row>
    <row r="22" spans="2:21">
      <c r="B22" s="55"/>
      <c r="C22" s="17" t="s">
        <v>51</v>
      </c>
      <c r="I22" s="1">
        <f>IF(Parameters!H23=1,Parameters!C34,Parameters!H23)</f>
        <v>36</v>
      </c>
      <c r="J22" s="1" t="s">
        <v>30</v>
      </c>
      <c r="K22" s="1">
        <v>20</v>
      </c>
      <c r="L22" s="1" t="s">
        <v>31</v>
      </c>
      <c r="M22" s="3">
        <f>K22*((I22)/365)*Parameters!C11</f>
        <v>3.9452054794520546</v>
      </c>
      <c r="N22" s="12" t="s">
        <v>32</v>
      </c>
      <c r="O22" s="58">
        <v>0.06</v>
      </c>
      <c r="T22" s="63"/>
    </row>
    <row r="23" spans="2:21">
      <c r="B23" s="55"/>
      <c r="C23" s="17" t="s">
        <v>34</v>
      </c>
      <c r="I23" s="1">
        <f>IF(Parameters!H23=1,Parameters!C34,Parameters!H23)</f>
        <v>36</v>
      </c>
      <c r="J23" s="1" t="s">
        <v>30</v>
      </c>
      <c r="K23" s="1">
        <v>4</v>
      </c>
      <c r="L23" s="1" t="s">
        <v>31</v>
      </c>
      <c r="M23" s="3">
        <f>(-IF(Parameters!C13*K23&gt;K22*Parameters!C11,20*Parameters!C11,Parameters!C13*K23))*(IF(Parameters!H23=1,Parameters!C34,(Parameters!H23))/365)</f>
        <v>-1.1835616438356165</v>
      </c>
      <c r="N23" s="12" t="s">
        <v>32</v>
      </c>
      <c r="O23" s="58">
        <v>0.06</v>
      </c>
      <c r="T23" s="63"/>
    </row>
    <row r="24" spans="2:21">
      <c r="B24" s="55"/>
      <c r="C24" s="59" t="s">
        <v>59</v>
      </c>
      <c r="I24" s="3">
        <f>IF(Parameters!D39=0,Parameters!C36,Parameters!D39)</f>
        <v>100</v>
      </c>
      <c r="J24" s="1" t="s">
        <v>37</v>
      </c>
      <c r="K24" s="1">
        <v>1.883</v>
      </c>
      <c r="L24" s="1" t="s">
        <v>38</v>
      </c>
      <c r="M24" s="3">
        <f>I24*K24</f>
        <v>188.3</v>
      </c>
      <c r="N24" s="12" t="s">
        <v>32</v>
      </c>
      <c r="O24" s="58">
        <v>0.06</v>
      </c>
      <c r="T24" s="63"/>
    </row>
    <row r="25" spans="2:21" ht="6" customHeight="1">
      <c r="B25" s="55"/>
      <c r="C25" s="68"/>
      <c r="I25" s="3"/>
      <c r="K25" s="16"/>
      <c r="M25" s="3"/>
      <c r="N25" s="12"/>
      <c r="O25" s="12"/>
      <c r="T25" s="63"/>
    </row>
    <row r="26" spans="2:21" ht="15.75">
      <c r="B26" s="55"/>
      <c r="C26" s="57" t="s">
        <v>60</v>
      </c>
      <c r="I26" s="3"/>
      <c r="M26" s="64">
        <f>SUM(M22:M24)</f>
        <v>191.06164383561645</v>
      </c>
      <c r="N26" s="12" t="s">
        <v>32</v>
      </c>
      <c r="O26" s="12"/>
      <c r="T26" s="63"/>
    </row>
    <row r="27" spans="2:21" ht="15.75" thickBot="1">
      <c r="B27" s="55"/>
      <c r="C27" s="17"/>
      <c r="N27" s="12"/>
      <c r="O27" s="12"/>
      <c r="T27" s="63"/>
    </row>
    <row r="28" spans="2:21" ht="16.5" thickBot="1">
      <c r="B28" s="55"/>
      <c r="C28" s="18" t="s">
        <v>46</v>
      </c>
      <c r="D28" s="19"/>
      <c r="E28" s="19"/>
      <c r="F28" s="19"/>
      <c r="G28" s="19"/>
      <c r="H28" s="19"/>
      <c r="I28" s="19"/>
      <c r="J28" s="19"/>
      <c r="K28" s="19"/>
      <c r="L28" s="19"/>
      <c r="M28" s="20">
        <f>M12+M19+M26</f>
        <v>734.65808219178086</v>
      </c>
      <c r="N28" s="21" t="s">
        <v>32</v>
      </c>
      <c r="O28" s="45"/>
      <c r="T28" s="63"/>
    </row>
    <row r="29" spans="2:21">
      <c r="B29" s="55"/>
      <c r="T29" s="63"/>
    </row>
    <row r="30" spans="2:21" ht="15.75">
      <c r="B30" s="55"/>
      <c r="C30" s="101" t="s">
        <v>61</v>
      </c>
      <c r="D30" s="101"/>
      <c r="E30" s="101"/>
      <c r="F30" s="101"/>
      <c r="G30" s="102">
        <f>M28*(365/I6)/4</f>
        <v>1862.1541666666669</v>
      </c>
      <c r="T30" s="63"/>
    </row>
    <row r="31" spans="2:21">
      <c r="B31" s="55"/>
      <c r="C31" s="4"/>
      <c r="D31" s="4"/>
      <c r="E31" s="4"/>
      <c r="F31" s="4"/>
      <c r="G31" s="100"/>
      <c r="T31" s="63"/>
    </row>
    <row r="32" spans="2:21">
      <c r="B32" s="55"/>
      <c r="C32" s="70" t="s">
        <v>62</v>
      </c>
      <c r="T32" s="63"/>
    </row>
    <row r="33" spans="2:20">
      <c r="B33" s="55"/>
      <c r="T33" s="63"/>
    </row>
    <row r="34" spans="2:20">
      <c r="B34" s="55"/>
      <c r="C34" s="25"/>
      <c r="D34" s="25"/>
      <c r="T34" s="63"/>
    </row>
    <row r="35" spans="2:20" ht="36" customHeight="1">
      <c r="B35" s="55"/>
      <c r="C35" s="175" t="s">
        <v>48</v>
      </c>
      <c r="D35" s="176"/>
      <c r="T35" s="63"/>
    </row>
    <row r="36" spans="2:20" ht="15.75" thickBot="1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3"/>
    </row>
  </sheetData>
  <sheetProtection algorithmName="SHA-512" hashValue="L18QHb5hLSKjq4caUcWh5L/pAao/Urq0WVKaDEscsAbMPdBygmFPbvngTlRgxjIqQVUbQqT7jd83Me7bC97BZA==" saltValue="c9gN9uh30muV6pAYhe6X3A==" spinCount="100000" sheet="1" selectLockedCells="1"/>
  <mergeCells count="2">
    <mergeCell ref="C2:N3"/>
    <mergeCell ref="C35:D35"/>
  </mergeCells>
  <hyperlinks>
    <hyperlink ref="C35:D35" location="Parameters!A1" display="Ga terug naar parameters" xr:uid="{00000000-0004-0000-0200-000000000000}"/>
    <hyperlink ref="C35" location="'Niet huishoudelijk A'!A1" display="Berekening niet huishoudelijk tarief" xr:uid="{00000000-0004-0000-0200-000001000000}"/>
    <hyperlink ref="C35:D35" location="Parameters!A1" display="Ga terug naar parameters" xr:uid="{00000000-0004-0000-0200-000002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111"/>
  <sheetViews>
    <sheetView workbookViewId="0">
      <selection activeCell="C35" sqref="C35:D35"/>
    </sheetView>
  </sheetViews>
  <sheetFormatPr defaultRowHeight="15"/>
  <cols>
    <col min="1" max="1" width="16.7109375" customWidth="1"/>
  </cols>
  <sheetData>
    <row r="1" spans="1:8">
      <c r="A1" t="s">
        <v>33</v>
      </c>
      <c r="B1" s="38">
        <v>1500</v>
      </c>
      <c r="E1" t="s">
        <v>63</v>
      </c>
      <c r="H1" t="s">
        <v>373</v>
      </c>
    </row>
    <row r="2" spans="1:8">
      <c r="A2" t="s">
        <v>64</v>
      </c>
      <c r="B2" s="38">
        <v>1620</v>
      </c>
      <c r="E2" t="s">
        <v>65</v>
      </c>
      <c r="H2">
        <v>40</v>
      </c>
    </row>
    <row r="3" spans="1:8">
      <c r="A3" t="s">
        <v>66</v>
      </c>
      <c r="B3" s="38">
        <v>1630</v>
      </c>
      <c r="E3" t="s">
        <v>67</v>
      </c>
      <c r="H3">
        <v>50</v>
      </c>
    </row>
    <row r="4" spans="1:8">
      <c r="B4" s="38">
        <v>1650</v>
      </c>
      <c r="H4">
        <v>60</v>
      </c>
    </row>
    <row r="5" spans="1:8">
      <c r="B5" s="38">
        <v>1651</v>
      </c>
      <c r="H5">
        <v>65</v>
      </c>
    </row>
    <row r="6" spans="1:8">
      <c r="B6" s="38">
        <v>1652</v>
      </c>
      <c r="H6">
        <v>80</v>
      </c>
    </row>
    <row r="7" spans="1:8">
      <c r="B7" s="38">
        <v>1653</v>
      </c>
      <c r="H7">
        <v>100</v>
      </c>
    </row>
    <row r="8" spans="1:8">
      <c r="B8" s="38">
        <v>1654</v>
      </c>
      <c r="H8">
        <v>150</v>
      </c>
    </row>
    <row r="9" spans="1:8">
      <c r="B9" s="38">
        <v>1700</v>
      </c>
      <c r="H9">
        <v>200</v>
      </c>
    </row>
    <row r="10" spans="1:8">
      <c r="B10" s="38">
        <v>1730</v>
      </c>
    </row>
    <row r="11" spans="1:8">
      <c r="B11" s="38">
        <v>1731</v>
      </c>
    </row>
    <row r="12" spans="1:8">
      <c r="B12" s="38">
        <v>1740</v>
      </c>
    </row>
    <row r="13" spans="1:8">
      <c r="B13" s="38">
        <v>1741</v>
      </c>
    </row>
    <row r="14" spans="1:8">
      <c r="B14" s="38">
        <v>1742</v>
      </c>
    </row>
    <row r="15" spans="1:8">
      <c r="B15" s="38">
        <v>1745</v>
      </c>
    </row>
    <row r="16" spans="1:8">
      <c r="B16" s="38">
        <v>1770</v>
      </c>
    </row>
    <row r="17" spans="2:2">
      <c r="B17" s="103">
        <v>1780</v>
      </c>
    </row>
    <row r="18" spans="2:2">
      <c r="B18" s="38">
        <v>1790</v>
      </c>
    </row>
    <row r="19" spans="2:2">
      <c r="B19" s="38">
        <v>1830</v>
      </c>
    </row>
    <row r="20" spans="2:2">
      <c r="B20" s="38">
        <v>1831</v>
      </c>
    </row>
    <row r="21" spans="2:2">
      <c r="B21" s="38">
        <v>1930</v>
      </c>
    </row>
    <row r="22" spans="2:2">
      <c r="B22" s="38">
        <v>1932</v>
      </c>
    </row>
    <row r="23" spans="2:2">
      <c r="B23" s="38">
        <v>1933</v>
      </c>
    </row>
    <row r="24" spans="2:2">
      <c r="B24" s="38">
        <v>8000</v>
      </c>
    </row>
    <row r="25" spans="2:2">
      <c r="B25" s="38">
        <v>8020</v>
      </c>
    </row>
    <row r="26" spans="2:2">
      <c r="B26" s="38">
        <v>8200</v>
      </c>
    </row>
    <row r="27" spans="2:2">
      <c r="B27" s="38">
        <v>8310</v>
      </c>
    </row>
    <row r="28" spans="2:2">
      <c r="B28" s="38">
        <v>8340</v>
      </c>
    </row>
    <row r="29" spans="2:2">
      <c r="B29" s="38">
        <v>8370</v>
      </c>
    </row>
    <row r="30" spans="2:2">
      <c r="B30" s="38">
        <v>8377</v>
      </c>
    </row>
    <row r="31" spans="2:2">
      <c r="B31" s="38">
        <v>8380</v>
      </c>
    </row>
    <row r="32" spans="2:2">
      <c r="B32" s="38">
        <v>8400</v>
      </c>
    </row>
    <row r="33" spans="2:2">
      <c r="B33" s="38">
        <v>8420</v>
      </c>
    </row>
    <row r="34" spans="2:2">
      <c r="B34" s="38">
        <v>8421</v>
      </c>
    </row>
    <row r="35" spans="2:2">
      <c r="B35" s="38">
        <v>8430</v>
      </c>
    </row>
    <row r="36" spans="2:2">
      <c r="B36" s="38">
        <v>8431</v>
      </c>
    </row>
    <row r="37" spans="2:2">
      <c r="B37" s="40">
        <v>8432</v>
      </c>
    </row>
    <row r="38" spans="2:2">
      <c r="B38" s="38">
        <v>8433</v>
      </c>
    </row>
    <row r="39" spans="2:2">
      <c r="B39" s="38">
        <v>8434</v>
      </c>
    </row>
    <row r="40" spans="2:2">
      <c r="B40" s="38">
        <v>8490</v>
      </c>
    </row>
    <row r="41" spans="2:2">
      <c r="B41" s="38">
        <v>8730</v>
      </c>
    </row>
    <row r="42" spans="2:2">
      <c r="B42" s="38">
        <v>8755</v>
      </c>
    </row>
    <row r="43" spans="2:2">
      <c r="B43" s="38">
        <v>8890</v>
      </c>
    </row>
    <row r="44" spans="2:2">
      <c r="B44" s="38">
        <v>9000</v>
      </c>
    </row>
    <row r="45" spans="2:2">
      <c r="B45" s="38">
        <v>9030</v>
      </c>
    </row>
    <row r="46" spans="2:2">
      <c r="B46" s="38">
        <v>9031</v>
      </c>
    </row>
    <row r="47" spans="2:2">
      <c r="B47" s="38">
        <v>9032</v>
      </c>
    </row>
    <row r="48" spans="2:2">
      <c r="B48" s="38">
        <v>9040</v>
      </c>
    </row>
    <row r="49" spans="2:2">
      <c r="B49" s="38">
        <v>9041</v>
      </c>
    </row>
    <row r="50" spans="2:2">
      <c r="B50" s="38">
        <v>9042</v>
      </c>
    </row>
    <row r="51" spans="2:2">
      <c r="B51" s="38">
        <v>9050</v>
      </c>
    </row>
    <row r="52" spans="2:2">
      <c r="B52" s="38">
        <v>9051</v>
      </c>
    </row>
    <row r="53" spans="2:2">
      <c r="B53" s="38">
        <v>9052</v>
      </c>
    </row>
    <row r="54" spans="2:2">
      <c r="B54" s="38">
        <v>9060</v>
      </c>
    </row>
    <row r="55" spans="2:2">
      <c r="B55" s="38">
        <v>9070</v>
      </c>
    </row>
    <row r="56" spans="2:2">
      <c r="B56" s="38">
        <v>9080</v>
      </c>
    </row>
    <row r="57" spans="2:2">
      <c r="B57" s="38">
        <v>9090</v>
      </c>
    </row>
    <row r="58" spans="2:2">
      <c r="B58" s="38">
        <v>9200</v>
      </c>
    </row>
    <row r="59" spans="2:2">
      <c r="B59" s="38">
        <v>9220</v>
      </c>
    </row>
    <row r="60" spans="2:2">
      <c r="B60" s="38">
        <v>9230</v>
      </c>
    </row>
    <row r="61" spans="2:2">
      <c r="B61" s="38">
        <v>9255</v>
      </c>
    </row>
    <row r="62" spans="2:2">
      <c r="B62" s="38">
        <v>9260</v>
      </c>
    </row>
    <row r="63" spans="2:2">
      <c r="B63" s="38">
        <v>9280</v>
      </c>
    </row>
    <row r="64" spans="2:2">
      <c r="B64" s="38">
        <v>9300</v>
      </c>
    </row>
    <row r="65" spans="2:2">
      <c r="B65" s="38">
        <v>9308</v>
      </c>
    </row>
    <row r="66" spans="2:2">
      <c r="B66" s="38">
        <v>9310</v>
      </c>
    </row>
    <row r="67" spans="2:2">
      <c r="B67" s="38">
        <v>9320</v>
      </c>
    </row>
    <row r="68" spans="2:2">
      <c r="B68" s="38">
        <v>9340</v>
      </c>
    </row>
    <row r="69" spans="2:2">
      <c r="B69" s="38">
        <v>9420</v>
      </c>
    </row>
    <row r="70" spans="2:2">
      <c r="B70" s="38">
        <v>9520</v>
      </c>
    </row>
    <row r="71" spans="2:2">
      <c r="B71" s="38">
        <v>9521</v>
      </c>
    </row>
    <row r="72" spans="2:2">
      <c r="B72" s="38">
        <v>9550</v>
      </c>
    </row>
    <row r="73" spans="2:2">
      <c r="B73" s="38">
        <v>9551</v>
      </c>
    </row>
    <row r="74" spans="2:2">
      <c r="B74" s="38">
        <v>9552</v>
      </c>
    </row>
    <row r="75" spans="2:2">
      <c r="B75" s="38">
        <v>9570</v>
      </c>
    </row>
    <row r="76" spans="2:2">
      <c r="B76" s="38">
        <v>9572</v>
      </c>
    </row>
    <row r="77" spans="2:2">
      <c r="B77" s="38">
        <v>9600</v>
      </c>
    </row>
    <row r="78" spans="2:2">
      <c r="B78" s="38">
        <v>9620</v>
      </c>
    </row>
    <row r="79" spans="2:2">
      <c r="B79" s="38">
        <v>9630</v>
      </c>
    </row>
    <row r="80" spans="2:2">
      <c r="B80" s="38">
        <v>9636</v>
      </c>
    </row>
    <row r="81" spans="2:2">
      <c r="B81" s="38">
        <v>9660</v>
      </c>
    </row>
    <row r="82" spans="2:2">
      <c r="B82" s="38">
        <v>9661</v>
      </c>
    </row>
    <row r="83" spans="2:2">
      <c r="B83" s="38">
        <v>9667</v>
      </c>
    </row>
    <row r="84" spans="2:2">
      <c r="B84" s="38">
        <v>9680</v>
      </c>
    </row>
    <row r="85" spans="2:2">
      <c r="B85" s="38">
        <v>9681</v>
      </c>
    </row>
    <row r="86" spans="2:2">
      <c r="B86" s="38">
        <v>9688</v>
      </c>
    </row>
    <row r="87" spans="2:2">
      <c r="B87" s="38">
        <v>9690</v>
      </c>
    </row>
    <row r="88" spans="2:2">
      <c r="B88" s="38">
        <v>9700</v>
      </c>
    </row>
    <row r="89" spans="2:2">
      <c r="B89" s="38">
        <v>9750</v>
      </c>
    </row>
    <row r="90" spans="2:2">
      <c r="B90" s="38">
        <v>9770</v>
      </c>
    </row>
    <row r="91" spans="2:2">
      <c r="B91" s="38">
        <v>9771</v>
      </c>
    </row>
    <row r="92" spans="2:2">
      <c r="B92" s="38">
        <v>9772</v>
      </c>
    </row>
    <row r="93" spans="2:2">
      <c r="B93" s="38">
        <v>9790</v>
      </c>
    </row>
    <row r="94" spans="2:2">
      <c r="B94" s="38">
        <v>9800</v>
      </c>
    </row>
    <row r="95" spans="2:2">
      <c r="B95" s="38">
        <v>9810</v>
      </c>
    </row>
    <row r="96" spans="2:2">
      <c r="B96" s="38">
        <v>9820</v>
      </c>
    </row>
    <row r="97" spans="2:2">
      <c r="B97" s="38">
        <v>9830</v>
      </c>
    </row>
    <row r="98" spans="2:2">
      <c r="B98" s="38">
        <v>9831</v>
      </c>
    </row>
    <row r="99" spans="2:2">
      <c r="B99" s="38">
        <v>9840</v>
      </c>
    </row>
    <row r="100" spans="2:2">
      <c r="B100" s="38">
        <v>9850</v>
      </c>
    </row>
    <row r="101" spans="2:2">
      <c r="B101" s="38">
        <v>9860</v>
      </c>
    </row>
    <row r="102" spans="2:2">
      <c r="B102" s="38">
        <v>9870</v>
      </c>
    </row>
    <row r="103" spans="2:2">
      <c r="B103" s="38">
        <v>9880</v>
      </c>
    </row>
    <row r="104" spans="2:2">
      <c r="B104" s="38">
        <v>9881</v>
      </c>
    </row>
    <row r="105" spans="2:2">
      <c r="B105" s="38">
        <v>9890</v>
      </c>
    </row>
    <row r="106" spans="2:2">
      <c r="B106" s="38">
        <v>9910</v>
      </c>
    </row>
    <row r="107" spans="2:2">
      <c r="B107" s="38">
        <v>9920</v>
      </c>
    </row>
    <row r="108" spans="2:2">
      <c r="B108" s="38">
        <v>9921</v>
      </c>
    </row>
    <row r="109" spans="2:2">
      <c r="B109" s="38">
        <v>9930</v>
      </c>
    </row>
    <row r="110" spans="2:2">
      <c r="B110" s="38">
        <v>9931</v>
      </c>
    </row>
    <row r="111" spans="2:2">
      <c r="B111" s="38">
        <v>9932</v>
      </c>
    </row>
  </sheetData>
  <sheetProtection algorithmName="SHA-512" hashValue="sFq4qLXcSxNuAMiTvrbH1X/ZNqGaXnUGBo1TopCjfygYfsSUTR8gv2w1cy81eV9Ix8Fr8u2N7NYNdlEWL1LIlg==" saltValue="J2IxJbJLsB6JQSDu4rBqQQ==" spinCount="100000" sheet="1" selectLockedCells="1"/>
  <sortState xmlns:xlrd2="http://schemas.microsoft.com/office/spreadsheetml/2017/richdata2" ref="B1:C276">
    <sortCondition ref="B1:B276"/>
  </sortState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G285"/>
  <sheetViews>
    <sheetView topLeftCell="A236" workbookViewId="0">
      <selection activeCell="C35" sqref="C35:D35"/>
    </sheetView>
  </sheetViews>
  <sheetFormatPr defaultRowHeight="15"/>
  <cols>
    <col min="5" max="5" width="16.28515625" bestFit="1" customWidth="1"/>
  </cols>
  <sheetData>
    <row r="1" spans="1:7">
      <c r="A1" s="34" t="s">
        <v>68</v>
      </c>
      <c r="B1" s="35" t="s">
        <v>21</v>
      </c>
      <c r="C1" s="35" t="s">
        <v>69</v>
      </c>
      <c r="D1" s="35" t="s">
        <v>70</v>
      </c>
      <c r="E1" s="36" t="s">
        <v>71</v>
      </c>
      <c r="F1" s="35" t="s">
        <v>72</v>
      </c>
      <c r="G1" s="35" t="s">
        <v>73</v>
      </c>
    </row>
    <row r="2" spans="1:7" ht="15.75">
      <c r="A2" s="37">
        <v>9300</v>
      </c>
      <c r="B2" s="38" t="s">
        <v>74</v>
      </c>
      <c r="C2" s="38" t="s">
        <v>74</v>
      </c>
      <c r="D2" s="117">
        <v>2.8414999999999999</v>
      </c>
      <c r="E2" s="104">
        <v>5.6829999999999998</v>
      </c>
      <c r="F2" s="117">
        <v>4.4722999999999997</v>
      </c>
      <c r="G2" s="117">
        <v>1.9513</v>
      </c>
    </row>
    <row r="3" spans="1:7" ht="15.75">
      <c r="A3" s="37">
        <v>9310</v>
      </c>
      <c r="B3" s="38" t="s">
        <v>75</v>
      </c>
      <c r="C3" s="38" t="s">
        <v>74</v>
      </c>
      <c r="D3" s="117">
        <v>2.8414999999999999</v>
      </c>
      <c r="E3" s="104">
        <v>5.6829999999999998</v>
      </c>
      <c r="F3" s="117">
        <v>4.4722999999999997</v>
      </c>
      <c r="G3" s="117">
        <v>1.9513</v>
      </c>
    </row>
    <row r="4" spans="1:7" ht="15.75">
      <c r="A4" s="37">
        <v>9320</v>
      </c>
      <c r="B4" s="38" t="s">
        <v>76</v>
      </c>
      <c r="C4" s="38" t="s">
        <v>74</v>
      </c>
      <c r="D4" s="117">
        <v>2.8414999999999999</v>
      </c>
      <c r="E4" s="104">
        <v>5.6829999999999998</v>
      </c>
      <c r="F4" s="117">
        <v>4.4722999999999997</v>
      </c>
      <c r="G4" s="117">
        <v>1.9513</v>
      </c>
    </row>
    <row r="5" spans="1:7" ht="15.75">
      <c r="A5" s="37">
        <v>9308</v>
      </c>
      <c r="B5" s="38" t="s">
        <v>77</v>
      </c>
      <c r="C5" s="38" t="s">
        <v>74</v>
      </c>
      <c r="D5" s="117">
        <v>2.8414999999999999</v>
      </c>
      <c r="E5" s="104">
        <v>5.6829999999999998</v>
      </c>
      <c r="F5" s="117">
        <v>4.4722999999999997</v>
      </c>
      <c r="G5" s="117">
        <v>1.9513</v>
      </c>
    </row>
    <row r="6" spans="1:7" ht="15.75">
      <c r="A6" s="37">
        <v>9310</v>
      </c>
      <c r="B6" s="38" t="s">
        <v>78</v>
      </c>
      <c r="C6" s="38" t="s">
        <v>74</v>
      </c>
      <c r="D6" s="117">
        <v>2.8414999999999999</v>
      </c>
      <c r="E6" s="104">
        <v>5.6829999999999998</v>
      </c>
      <c r="F6" s="117">
        <v>4.4722999999999997</v>
      </c>
      <c r="G6" s="117">
        <v>1.9513</v>
      </c>
    </row>
    <row r="7" spans="1:7" ht="15.75">
      <c r="A7" s="37">
        <v>9308</v>
      </c>
      <c r="B7" s="38" t="s">
        <v>79</v>
      </c>
      <c r="C7" s="38" t="s">
        <v>74</v>
      </c>
      <c r="D7" s="117">
        <v>2.8414999999999999</v>
      </c>
      <c r="E7" s="104">
        <v>5.6829999999999998</v>
      </c>
      <c r="F7" s="117">
        <v>4.4722999999999997</v>
      </c>
      <c r="G7" s="117">
        <v>1.9513</v>
      </c>
    </row>
    <row r="8" spans="1:7" ht="15.75">
      <c r="A8" s="37">
        <v>9310</v>
      </c>
      <c r="B8" s="38" t="s">
        <v>80</v>
      </c>
      <c r="C8" s="38" t="s">
        <v>74</v>
      </c>
      <c r="D8" s="117">
        <v>2.8414999999999999</v>
      </c>
      <c r="E8" s="104">
        <v>5.6829999999999998</v>
      </c>
      <c r="F8" s="117">
        <v>4.4722999999999997</v>
      </c>
      <c r="G8" s="117">
        <v>1.9513</v>
      </c>
    </row>
    <row r="9" spans="1:7" ht="15.75">
      <c r="A9" s="37">
        <v>9310</v>
      </c>
      <c r="B9" s="38" t="s">
        <v>81</v>
      </c>
      <c r="C9" s="38" t="s">
        <v>74</v>
      </c>
      <c r="D9" s="117">
        <v>2.8414999999999999</v>
      </c>
      <c r="E9" s="104">
        <v>5.6829999999999998</v>
      </c>
      <c r="F9" s="117">
        <v>4.4722999999999997</v>
      </c>
      <c r="G9" s="117">
        <v>1.9513</v>
      </c>
    </row>
    <row r="10" spans="1:7" ht="15.75">
      <c r="A10" s="37">
        <v>9320</v>
      </c>
      <c r="B10" s="38" t="s">
        <v>82</v>
      </c>
      <c r="C10" s="38" t="s">
        <v>74</v>
      </c>
      <c r="D10" s="117">
        <v>2.8414999999999999</v>
      </c>
      <c r="E10" s="104">
        <v>5.6829999999999998</v>
      </c>
      <c r="F10" s="117">
        <v>4.4722999999999997</v>
      </c>
      <c r="G10" s="117">
        <v>1.9513</v>
      </c>
    </row>
    <row r="11" spans="1:7" ht="15.75">
      <c r="A11" s="37">
        <v>9880</v>
      </c>
      <c r="B11" s="38" t="s">
        <v>83</v>
      </c>
      <c r="C11" s="38" t="s">
        <v>83</v>
      </c>
      <c r="D11" s="117">
        <v>2.8414999999999999</v>
      </c>
      <c r="E11" s="104">
        <v>5.6829999999999998</v>
      </c>
      <c r="F11" s="117">
        <v>4.4722999999999997</v>
      </c>
      <c r="G11" s="117">
        <v>1.9513</v>
      </c>
    </row>
    <row r="12" spans="1:7" ht="15.75">
      <c r="A12" s="37">
        <v>9881</v>
      </c>
      <c r="B12" s="38" t="s">
        <v>84</v>
      </c>
      <c r="C12" s="38" t="s">
        <v>83</v>
      </c>
      <c r="D12" s="117">
        <v>2.8414999999999999</v>
      </c>
      <c r="E12" s="104">
        <v>5.6829999999999998</v>
      </c>
      <c r="F12" s="117">
        <v>4.4722999999999997</v>
      </c>
      <c r="G12" s="117">
        <v>1.9513</v>
      </c>
    </row>
    <row r="13" spans="1:7" ht="15.75">
      <c r="A13" s="37">
        <v>9880</v>
      </c>
      <c r="B13" s="38" t="s">
        <v>85</v>
      </c>
      <c r="C13" s="38" t="s">
        <v>83</v>
      </c>
      <c r="D13" s="117">
        <v>2.8414999999999999</v>
      </c>
      <c r="E13" s="104">
        <v>5.6829999999999998</v>
      </c>
      <c r="F13" s="117">
        <v>4.4722999999999997</v>
      </c>
      <c r="G13" s="117">
        <v>1.9513</v>
      </c>
    </row>
    <row r="14" spans="1:7" ht="15.75">
      <c r="A14" s="37">
        <v>9880</v>
      </c>
      <c r="B14" s="38" t="s">
        <v>86</v>
      </c>
      <c r="C14" s="38" t="s">
        <v>83</v>
      </c>
      <c r="D14" s="117">
        <v>2.8414999999999999</v>
      </c>
      <c r="E14" s="104">
        <v>5.6829999999999998</v>
      </c>
      <c r="F14" s="117">
        <v>4.4722999999999997</v>
      </c>
      <c r="G14" s="117">
        <v>1.9513</v>
      </c>
    </row>
    <row r="15" spans="1:7" ht="15.75">
      <c r="A15" s="37">
        <v>1790</v>
      </c>
      <c r="B15" s="38" t="s">
        <v>87</v>
      </c>
      <c r="C15" s="38" t="s">
        <v>88</v>
      </c>
      <c r="D15" s="117">
        <v>2.8414999999999999</v>
      </c>
      <c r="E15" s="104">
        <v>5.6829999999999998</v>
      </c>
      <c r="F15" s="117">
        <v>4.4722999999999997</v>
      </c>
      <c r="G15" s="117">
        <v>1.9513</v>
      </c>
    </row>
    <row r="16" spans="1:7" ht="15.75">
      <c r="A16" s="37">
        <v>1790</v>
      </c>
      <c r="B16" s="38" t="s">
        <v>89</v>
      </c>
      <c r="C16" s="38" t="s">
        <v>88</v>
      </c>
      <c r="D16" s="117">
        <v>2.8414999999999999</v>
      </c>
      <c r="E16" s="104">
        <v>5.6829999999999998</v>
      </c>
      <c r="F16" s="117">
        <v>4.4722999999999997</v>
      </c>
      <c r="G16" s="117">
        <v>1.9513</v>
      </c>
    </row>
    <row r="17" spans="1:7" ht="15.75">
      <c r="A17" s="37">
        <v>1790</v>
      </c>
      <c r="B17" s="38" t="s">
        <v>90</v>
      </c>
      <c r="C17" s="38" t="s">
        <v>88</v>
      </c>
      <c r="D17" s="117">
        <v>2.8414999999999999</v>
      </c>
      <c r="E17" s="104">
        <v>5.6829999999999998</v>
      </c>
      <c r="F17" s="117">
        <v>4.4722999999999997</v>
      </c>
      <c r="G17" s="117">
        <v>1.9513</v>
      </c>
    </row>
    <row r="18" spans="1:7" ht="15.75">
      <c r="A18" s="37">
        <v>1730</v>
      </c>
      <c r="B18" s="38" t="s">
        <v>91</v>
      </c>
      <c r="C18" s="38" t="s">
        <v>91</v>
      </c>
      <c r="D18" s="117">
        <v>2.8414999999999999</v>
      </c>
      <c r="E18" s="104">
        <v>5.6829999999999998</v>
      </c>
      <c r="F18" s="117">
        <v>4.4722999999999997</v>
      </c>
      <c r="G18" s="117">
        <v>1.9513</v>
      </c>
    </row>
    <row r="19" spans="1:7" ht="15.75">
      <c r="A19" s="37">
        <v>1730</v>
      </c>
      <c r="B19" s="38" t="s">
        <v>92</v>
      </c>
      <c r="C19" s="38" t="s">
        <v>91</v>
      </c>
      <c r="D19" s="117">
        <v>2.8414999999999999</v>
      </c>
      <c r="E19" s="104">
        <v>5.6829999999999998</v>
      </c>
      <c r="F19" s="117">
        <v>4.4722999999999997</v>
      </c>
      <c r="G19" s="117">
        <v>1.9513</v>
      </c>
    </row>
    <row r="20" spans="1:7" ht="15.75">
      <c r="A20" s="37">
        <v>1730</v>
      </c>
      <c r="B20" s="38" t="s">
        <v>93</v>
      </c>
      <c r="C20" s="38" t="s">
        <v>91</v>
      </c>
      <c r="D20" s="117">
        <v>2.8414999999999999</v>
      </c>
      <c r="E20" s="104">
        <v>5.6829999999999998</v>
      </c>
      <c r="F20" s="117">
        <v>4.4722999999999997</v>
      </c>
      <c r="G20" s="117">
        <v>1.9513</v>
      </c>
    </row>
    <row r="21" spans="1:7" ht="15.75">
      <c r="A21" s="37">
        <v>1730</v>
      </c>
      <c r="B21" s="38" t="s">
        <v>94</v>
      </c>
      <c r="C21" s="38" t="s">
        <v>91</v>
      </c>
      <c r="D21" s="117">
        <v>2.8414999999999999</v>
      </c>
      <c r="E21" s="104">
        <v>5.6829999999999998</v>
      </c>
      <c r="F21" s="117">
        <v>4.4722999999999997</v>
      </c>
      <c r="G21" s="117">
        <v>1.9513</v>
      </c>
    </row>
    <row r="22" spans="1:7" ht="15.75">
      <c r="A22" s="37">
        <v>1731</v>
      </c>
      <c r="B22" s="38" t="s">
        <v>95</v>
      </c>
      <c r="C22" s="38" t="s">
        <v>91</v>
      </c>
      <c r="D22" s="117">
        <v>2.8414999999999999</v>
      </c>
      <c r="E22" s="104">
        <v>5.6829999999999998</v>
      </c>
      <c r="F22" s="117">
        <v>4.4722999999999997</v>
      </c>
      <c r="G22" s="117">
        <v>1.9513</v>
      </c>
    </row>
    <row r="23" spans="1:7" ht="15.75">
      <c r="A23" s="37">
        <v>1731</v>
      </c>
      <c r="B23" s="38" t="s">
        <v>96</v>
      </c>
      <c r="C23" s="38" t="s">
        <v>91</v>
      </c>
      <c r="D23" s="117">
        <v>2.8414999999999999</v>
      </c>
      <c r="E23" s="104">
        <v>5.6829999999999998</v>
      </c>
      <c r="F23" s="117">
        <v>4.4722999999999997</v>
      </c>
      <c r="G23" s="117">
        <v>1.9513</v>
      </c>
    </row>
    <row r="24" spans="1:7" ht="15.75">
      <c r="A24" s="37">
        <v>8730</v>
      </c>
      <c r="B24" s="38" t="s">
        <v>97</v>
      </c>
      <c r="C24" s="38" t="s">
        <v>97</v>
      </c>
      <c r="D24" s="117">
        <v>2.8414999999999999</v>
      </c>
      <c r="E24" s="104">
        <v>5.6829999999999998</v>
      </c>
      <c r="F24" s="117">
        <v>4.4722999999999997</v>
      </c>
      <c r="G24" s="117">
        <v>1.9513</v>
      </c>
    </row>
    <row r="25" spans="1:7" ht="15.75">
      <c r="A25" s="37">
        <v>8730</v>
      </c>
      <c r="B25" s="38" t="s">
        <v>98</v>
      </c>
      <c r="C25" s="38" t="s">
        <v>97</v>
      </c>
      <c r="D25" s="117">
        <v>2.8414999999999999</v>
      </c>
      <c r="E25" s="104">
        <v>5.6829999999999998</v>
      </c>
      <c r="F25" s="117">
        <v>4.4722999999999997</v>
      </c>
      <c r="G25" s="117">
        <v>1.9513</v>
      </c>
    </row>
    <row r="26" spans="1:7" ht="15.75">
      <c r="A26" s="37">
        <v>8730</v>
      </c>
      <c r="B26" s="38" t="s">
        <v>99</v>
      </c>
      <c r="C26" s="38" t="s">
        <v>97</v>
      </c>
      <c r="D26" s="117">
        <v>2.8414999999999999</v>
      </c>
      <c r="E26" s="104">
        <v>5.6829999999999998</v>
      </c>
      <c r="F26" s="117">
        <v>4.4722999999999997</v>
      </c>
      <c r="G26" s="117">
        <v>1.9513</v>
      </c>
    </row>
    <row r="27" spans="1:7" ht="15.75">
      <c r="A27" s="39">
        <v>1650</v>
      </c>
      <c r="B27" s="40" t="s">
        <v>100</v>
      </c>
      <c r="C27" s="40" t="s">
        <v>100</v>
      </c>
      <c r="D27" s="118">
        <v>2.6932</v>
      </c>
      <c r="E27" s="105">
        <v>4.6256000000000004</v>
      </c>
      <c r="F27" s="117">
        <v>4.4722999999999997</v>
      </c>
      <c r="G27" s="117">
        <v>1.9513</v>
      </c>
    </row>
    <row r="28" spans="1:7" ht="15.75">
      <c r="A28" s="39">
        <v>1652</v>
      </c>
      <c r="B28" s="40" t="s">
        <v>101</v>
      </c>
      <c r="C28" s="40" t="s">
        <v>100</v>
      </c>
      <c r="D28" s="118">
        <v>2.6932</v>
      </c>
      <c r="E28" s="105">
        <v>4.6256000000000004</v>
      </c>
      <c r="F28" s="117">
        <v>4.4722999999999997</v>
      </c>
      <c r="G28" s="117">
        <v>1.9513</v>
      </c>
    </row>
    <row r="29" spans="1:7" ht="15.75">
      <c r="A29" s="39">
        <v>1653</v>
      </c>
      <c r="B29" s="40" t="s">
        <v>102</v>
      </c>
      <c r="C29" s="40" t="s">
        <v>100</v>
      </c>
      <c r="D29" s="118">
        <v>2.6932</v>
      </c>
      <c r="E29" s="105">
        <v>4.6256000000000004</v>
      </c>
      <c r="F29" s="117">
        <v>4.4722999999999997</v>
      </c>
      <c r="G29" s="117">
        <v>1.9513</v>
      </c>
    </row>
    <row r="30" spans="1:7" ht="15.75">
      <c r="A30" s="39">
        <v>1654</v>
      </c>
      <c r="B30" s="40" t="s">
        <v>103</v>
      </c>
      <c r="C30" s="40" t="s">
        <v>100</v>
      </c>
      <c r="D30" s="118">
        <v>2.6932</v>
      </c>
      <c r="E30" s="105">
        <v>4.6256000000000004</v>
      </c>
      <c r="F30" s="117">
        <v>4.4722999999999997</v>
      </c>
      <c r="G30" s="117">
        <v>1.9513</v>
      </c>
    </row>
    <row r="31" spans="1:7" ht="15.75">
      <c r="A31" s="39">
        <v>1651</v>
      </c>
      <c r="B31" s="40" t="s">
        <v>104</v>
      </c>
      <c r="C31" s="40" t="s">
        <v>100</v>
      </c>
      <c r="D31" s="118">
        <v>2.6932</v>
      </c>
      <c r="E31" s="105">
        <v>4.6256000000000004</v>
      </c>
      <c r="F31" s="117">
        <v>4.4722999999999997</v>
      </c>
      <c r="G31" s="117">
        <v>1.9513</v>
      </c>
    </row>
    <row r="32" spans="1:7" ht="15.75">
      <c r="A32" s="37">
        <v>8370</v>
      </c>
      <c r="B32" s="38" t="s">
        <v>105</v>
      </c>
      <c r="C32" s="38" t="s">
        <v>105</v>
      </c>
      <c r="D32" s="117">
        <v>2.8414999999999999</v>
      </c>
      <c r="E32" s="104">
        <v>5.6829999999999998</v>
      </c>
      <c r="F32" s="117">
        <v>4.4722999999999997</v>
      </c>
      <c r="G32" s="117">
        <v>1.9513</v>
      </c>
    </row>
    <row r="33" spans="1:7" ht="15.75">
      <c r="A33" s="37">
        <v>8370</v>
      </c>
      <c r="B33" s="38" t="s">
        <v>106</v>
      </c>
      <c r="C33" s="38" t="s">
        <v>105</v>
      </c>
      <c r="D33" s="117">
        <v>2.8414999999999999</v>
      </c>
      <c r="E33" s="104">
        <v>5.6829999999999998</v>
      </c>
      <c r="F33" s="117">
        <v>4.4722999999999997</v>
      </c>
      <c r="G33" s="117">
        <v>1.9513</v>
      </c>
    </row>
    <row r="34" spans="1:7" ht="15.75">
      <c r="A34" s="37">
        <v>9660</v>
      </c>
      <c r="B34" s="38" t="s">
        <v>107</v>
      </c>
      <c r="C34" s="38" t="s">
        <v>108</v>
      </c>
      <c r="D34" s="117">
        <v>2.8414999999999999</v>
      </c>
      <c r="E34" s="104">
        <v>5.6829999999999998</v>
      </c>
      <c r="F34" s="117">
        <v>4.4722999999999997</v>
      </c>
      <c r="G34" s="117">
        <v>1.9513</v>
      </c>
    </row>
    <row r="35" spans="1:7" ht="15.75">
      <c r="A35" s="37">
        <v>9660</v>
      </c>
      <c r="B35" s="38" t="s">
        <v>109</v>
      </c>
      <c r="C35" s="38" t="s">
        <v>108</v>
      </c>
      <c r="D35" s="117">
        <v>2.8414999999999999</v>
      </c>
      <c r="E35" s="104">
        <v>5.6829999999999998</v>
      </c>
      <c r="F35" s="117">
        <v>4.4722999999999997</v>
      </c>
      <c r="G35" s="117">
        <v>1.9513</v>
      </c>
    </row>
    <row r="36" spans="1:7" ht="15.75">
      <c r="A36" s="37">
        <v>9660</v>
      </c>
      <c r="B36" s="38" t="s">
        <v>110</v>
      </c>
      <c r="C36" s="38" t="s">
        <v>108</v>
      </c>
      <c r="D36" s="117">
        <v>2.8414999999999999</v>
      </c>
      <c r="E36" s="104">
        <v>5.6829999999999998</v>
      </c>
      <c r="F36" s="117">
        <v>4.4722999999999997</v>
      </c>
      <c r="G36" s="117">
        <v>1.9513</v>
      </c>
    </row>
    <row r="37" spans="1:7" ht="15.75">
      <c r="A37" s="37">
        <v>9660</v>
      </c>
      <c r="B37" s="38" t="s">
        <v>111</v>
      </c>
      <c r="C37" s="38" t="s">
        <v>108</v>
      </c>
      <c r="D37" s="117">
        <v>2.8414999999999999</v>
      </c>
      <c r="E37" s="104">
        <v>5.6829999999999998</v>
      </c>
      <c r="F37" s="117">
        <v>4.4722999999999997</v>
      </c>
      <c r="G37" s="117">
        <v>1.9513</v>
      </c>
    </row>
    <row r="38" spans="1:7" ht="15.75">
      <c r="A38" s="37">
        <v>9660</v>
      </c>
      <c r="B38" s="38" t="s">
        <v>112</v>
      </c>
      <c r="C38" s="38" t="s">
        <v>108</v>
      </c>
      <c r="D38" s="117">
        <v>2.8414999999999999</v>
      </c>
      <c r="E38" s="104">
        <v>5.6829999999999998</v>
      </c>
      <c r="F38" s="117">
        <v>4.4722999999999997</v>
      </c>
      <c r="G38" s="117">
        <v>1.9513</v>
      </c>
    </row>
    <row r="39" spans="1:7" ht="15.75">
      <c r="A39" s="37">
        <v>9661</v>
      </c>
      <c r="B39" s="38" t="s">
        <v>113</v>
      </c>
      <c r="C39" s="38" t="s">
        <v>108</v>
      </c>
      <c r="D39" s="117">
        <v>2.8414999999999999</v>
      </c>
      <c r="E39" s="104">
        <v>5.6829999999999998</v>
      </c>
      <c r="F39" s="117">
        <v>4.4722999999999997</v>
      </c>
      <c r="G39" s="117">
        <v>1.9513</v>
      </c>
    </row>
    <row r="40" spans="1:7" ht="15.75">
      <c r="A40" s="37">
        <v>9660</v>
      </c>
      <c r="B40" s="38" t="s">
        <v>114</v>
      </c>
      <c r="C40" s="38" t="s">
        <v>108</v>
      </c>
      <c r="D40" s="117">
        <v>2.8414999999999999</v>
      </c>
      <c r="E40" s="104">
        <v>5.6829999999999998</v>
      </c>
      <c r="F40" s="117">
        <v>4.4722999999999997</v>
      </c>
      <c r="G40" s="117">
        <v>1.9513</v>
      </c>
    </row>
    <row r="41" spans="1:7" ht="15.75">
      <c r="A41" s="37">
        <v>9660</v>
      </c>
      <c r="B41" s="38" t="s">
        <v>115</v>
      </c>
      <c r="C41" s="38" t="s">
        <v>108</v>
      </c>
      <c r="D41" s="117">
        <v>2.8414999999999999</v>
      </c>
      <c r="E41" s="104">
        <v>5.6829999999999998</v>
      </c>
      <c r="F41" s="117">
        <v>4.4722999999999997</v>
      </c>
      <c r="G41" s="117">
        <v>1.9513</v>
      </c>
    </row>
    <row r="42" spans="1:7" ht="15.75">
      <c r="A42" s="37">
        <v>8310</v>
      </c>
      <c r="B42" s="38" t="s">
        <v>116</v>
      </c>
      <c r="C42" s="38" t="s">
        <v>117</v>
      </c>
      <c r="D42" s="117">
        <v>2.8414999999999999</v>
      </c>
      <c r="E42" s="104">
        <v>5.6829999999999998</v>
      </c>
      <c r="F42" s="117">
        <v>4.4722999999999997</v>
      </c>
      <c r="G42" s="117">
        <v>1.9513</v>
      </c>
    </row>
    <row r="43" spans="1:7" ht="15.75">
      <c r="A43" s="37">
        <v>8000</v>
      </c>
      <c r="B43" s="38" t="s">
        <v>117</v>
      </c>
      <c r="C43" s="38" t="s">
        <v>117</v>
      </c>
      <c r="D43" s="117">
        <v>2.8414999999999999</v>
      </c>
      <c r="E43" s="104">
        <v>5.6829999999999998</v>
      </c>
      <c r="F43" s="117">
        <v>4.4722999999999997</v>
      </c>
      <c r="G43" s="117">
        <v>1.9513</v>
      </c>
    </row>
    <row r="44" spans="1:7" ht="15.75">
      <c r="A44" s="37">
        <v>8380</v>
      </c>
      <c r="B44" s="38" t="s">
        <v>118</v>
      </c>
      <c r="C44" s="38" t="s">
        <v>117</v>
      </c>
      <c r="D44" s="117">
        <v>2.8414999999999999</v>
      </c>
      <c r="E44" s="104">
        <v>5.6829999999999998</v>
      </c>
      <c r="F44" s="117">
        <v>4.4722999999999997</v>
      </c>
      <c r="G44" s="117">
        <v>1.9513</v>
      </c>
    </row>
    <row r="45" spans="1:7" ht="15.75">
      <c r="A45" s="37">
        <v>8000</v>
      </c>
      <c r="B45" s="38" t="s">
        <v>119</v>
      </c>
      <c r="C45" s="38" t="s">
        <v>117</v>
      </c>
      <c r="D45" s="117">
        <v>2.8414999999999999</v>
      </c>
      <c r="E45" s="104">
        <v>5.6829999999999998</v>
      </c>
      <c r="F45" s="117">
        <v>4.4722999999999997</v>
      </c>
      <c r="G45" s="117">
        <v>1.9513</v>
      </c>
    </row>
    <row r="46" spans="1:7" ht="15.75">
      <c r="A46" s="37">
        <v>8200</v>
      </c>
      <c r="B46" s="38" t="s">
        <v>120</v>
      </c>
      <c r="C46" s="38" t="s">
        <v>117</v>
      </c>
      <c r="D46" s="117">
        <v>2.8414999999999999</v>
      </c>
      <c r="E46" s="104">
        <v>5.6829999999999998</v>
      </c>
      <c r="F46" s="117">
        <v>4.4722999999999997</v>
      </c>
      <c r="G46" s="117">
        <v>1.9513</v>
      </c>
    </row>
    <row r="47" spans="1:7" ht="15.75">
      <c r="A47" s="37">
        <v>8310</v>
      </c>
      <c r="B47" s="38" t="s">
        <v>121</v>
      </c>
      <c r="C47" s="38" t="s">
        <v>117</v>
      </c>
      <c r="D47" s="117">
        <v>2.8414999999999999</v>
      </c>
      <c r="E47" s="104">
        <v>5.6829999999999998</v>
      </c>
      <c r="F47" s="117">
        <v>4.4722999999999997</v>
      </c>
      <c r="G47" s="117">
        <v>1.9513</v>
      </c>
    </row>
    <row r="48" spans="1:7" ht="15.75">
      <c r="A48" s="37">
        <v>8200</v>
      </c>
      <c r="B48" s="38" t="s">
        <v>122</v>
      </c>
      <c r="C48" s="38" t="s">
        <v>117</v>
      </c>
      <c r="D48" s="117">
        <v>2.8414999999999999</v>
      </c>
      <c r="E48" s="104">
        <v>5.6829999999999998</v>
      </c>
      <c r="F48" s="117">
        <v>4.4722999999999997</v>
      </c>
      <c r="G48" s="117">
        <v>1.9513</v>
      </c>
    </row>
    <row r="49" spans="1:7" ht="15.75">
      <c r="A49" s="37">
        <v>8000</v>
      </c>
      <c r="B49" s="38" t="s">
        <v>123</v>
      </c>
      <c r="C49" s="38" t="s">
        <v>117</v>
      </c>
      <c r="D49" s="117">
        <v>2.8414999999999999</v>
      </c>
      <c r="E49" s="104">
        <v>5.6829999999999998</v>
      </c>
      <c r="F49" s="117">
        <v>4.4722999999999997</v>
      </c>
      <c r="G49" s="117">
        <v>1.9513</v>
      </c>
    </row>
    <row r="50" spans="1:7" ht="15.75">
      <c r="A50" s="37">
        <v>8380</v>
      </c>
      <c r="B50" s="38" t="s">
        <v>124</v>
      </c>
      <c r="C50" s="38" t="s">
        <v>117</v>
      </c>
      <c r="D50" s="117">
        <v>2.8414999999999999</v>
      </c>
      <c r="E50" s="104">
        <v>5.6829999999999998</v>
      </c>
      <c r="F50" s="117">
        <v>4.4722999999999997</v>
      </c>
      <c r="G50" s="117">
        <v>1.9513</v>
      </c>
    </row>
    <row r="51" spans="1:7" ht="15.75">
      <c r="A51" s="37">
        <v>9255</v>
      </c>
      <c r="B51" s="38" t="s">
        <v>125</v>
      </c>
      <c r="C51" s="38" t="s">
        <v>125</v>
      </c>
      <c r="D51" s="117">
        <v>2.8414999999999999</v>
      </c>
      <c r="E51" s="104">
        <v>5.6829999999999998</v>
      </c>
      <c r="F51" s="117">
        <v>4.4722999999999997</v>
      </c>
      <c r="G51" s="117">
        <v>1.9513</v>
      </c>
    </row>
    <row r="52" spans="1:7" ht="15.75">
      <c r="A52" s="37">
        <v>9255</v>
      </c>
      <c r="B52" s="38" t="s">
        <v>126</v>
      </c>
      <c r="C52" s="38" t="s">
        <v>125</v>
      </c>
      <c r="D52" s="117">
        <v>2.8414999999999999</v>
      </c>
      <c r="E52" s="104">
        <v>5.6829999999999998</v>
      </c>
      <c r="F52" s="117">
        <v>4.4722999999999997</v>
      </c>
      <c r="G52" s="117">
        <v>1.9513</v>
      </c>
    </row>
    <row r="53" spans="1:7" ht="15.75">
      <c r="A53" s="37">
        <v>8340</v>
      </c>
      <c r="B53" s="38" t="s">
        <v>127</v>
      </c>
      <c r="C53" s="38" t="s">
        <v>127</v>
      </c>
      <c r="D53" s="117">
        <v>2.8414999999999999</v>
      </c>
      <c r="E53" s="104">
        <v>5.6829999999999998</v>
      </c>
      <c r="F53" s="117">
        <v>4.4722999999999997</v>
      </c>
      <c r="G53" s="117">
        <v>1.9513</v>
      </c>
    </row>
    <row r="54" spans="1:7" ht="15.75">
      <c r="A54" s="37">
        <v>8340</v>
      </c>
      <c r="B54" s="38" t="s">
        <v>128</v>
      </c>
      <c r="C54" s="38" t="s">
        <v>127</v>
      </c>
      <c r="D54" s="117">
        <v>2.8414999999999999</v>
      </c>
      <c r="E54" s="104">
        <v>5.6829999999999998</v>
      </c>
      <c r="F54" s="117">
        <v>4.4722999999999997</v>
      </c>
      <c r="G54" s="117">
        <v>1.9513</v>
      </c>
    </row>
    <row r="55" spans="1:7" ht="15.75">
      <c r="A55" s="37">
        <v>8340</v>
      </c>
      <c r="B55" s="38" t="s">
        <v>129</v>
      </c>
      <c r="C55" s="38" t="s">
        <v>127</v>
      </c>
      <c r="D55" s="117">
        <v>2.8414999999999999</v>
      </c>
      <c r="E55" s="104">
        <v>5.6829999999999998</v>
      </c>
      <c r="F55" s="117">
        <v>4.4722999999999997</v>
      </c>
      <c r="G55" s="117">
        <v>1.9513</v>
      </c>
    </row>
    <row r="56" spans="1:7" ht="15.75">
      <c r="A56" s="37">
        <v>8340</v>
      </c>
      <c r="B56" s="38" t="s">
        <v>130</v>
      </c>
      <c r="C56" s="38" t="s">
        <v>127</v>
      </c>
      <c r="D56" s="117">
        <v>2.8414999999999999</v>
      </c>
      <c r="E56" s="104">
        <v>5.6829999999999998</v>
      </c>
      <c r="F56" s="117">
        <v>4.4722999999999997</v>
      </c>
      <c r="G56" s="117">
        <v>1.9513</v>
      </c>
    </row>
    <row r="57" spans="1:7" ht="15.75">
      <c r="A57" s="37">
        <v>8340</v>
      </c>
      <c r="B57" s="38" t="s">
        <v>131</v>
      </c>
      <c r="C57" s="38" t="s">
        <v>127</v>
      </c>
      <c r="D57" s="117">
        <v>2.8414999999999999</v>
      </c>
      <c r="E57" s="104">
        <v>5.6829999999999998</v>
      </c>
      <c r="F57" s="117">
        <v>4.4722999999999997</v>
      </c>
      <c r="G57" s="117">
        <v>1.9513</v>
      </c>
    </row>
    <row r="58" spans="1:7" ht="15.75">
      <c r="A58" s="37">
        <v>8420</v>
      </c>
      <c r="B58" s="38" t="s">
        <v>132</v>
      </c>
      <c r="C58" s="38" t="s">
        <v>133</v>
      </c>
      <c r="D58" s="117">
        <v>2.8414999999999999</v>
      </c>
      <c r="E58" s="104">
        <v>5.6829999999999998</v>
      </c>
      <c r="F58" s="117">
        <v>4.4722999999999997</v>
      </c>
      <c r="G58" s="117">
        <v>1.9513</v>
      </c>
    </row>
    <row r="59" spans="1:7" ht="15.75">
      <c r="A59" s="37">
        <v>8421</v>
      </c>
      <c r="B59" s="38" t="s">
        <v>134</v>
      </c>
      <c r="C59" s="38" t="s">
        <v>133</v>
      </c>
      <c r="D59" s="117">
        <v>2.8414999999999999</v>
      </c>
      <c r="E59" s="104">
        <v>5.6829999999999998</v>
      </c>
      <c r="F59" s="117">
        <v>4.4722999999999997</v>
      </c>
      <c r="G59" s="117">
        <v>1.9513</v>
      </c>
    </row>
    <row r="60" spans="1:7" ht="15.75">
      <c r="A60" s="37">
        <v>8420</v>
      </c>
      <c r="B60" s="38" t="s">
        <v>135</v>
      </c>
      <c r="C60" s="38" t="s">
        <v>133</v>
      </c>
      <c r="D60" s="117">
        <v>2.8414999999999999</v>
      </c>
      <c r="E60" s="104">
        <v>5.6829999999999998</v>
      </c>
      <c r="F60" s="117">
        <v>4.4722999999999997</v>
      </c>
      <c r="G60" s="117">
        <v>1.9513</v>
      </c>
    </row>
    <row r="61" spans="1:7" ht="15.75">
      <c r="A61" s="37">
        <v>9800</v>
      </c>
      <c r="B61" s="38" t="s">
        <v>136</v>
      </c>
      <c r="C61" s="38" t="s">
        <v>137</v>
      </c>
      <c r="D61" s="117">
        <v>2.8414999999999999</v>
      </c>
      <c r="E61" s="104">
        <v>5.6829999999999998</v>
      </c>
      <c r="F61" s="117">
        <v>4.4722999999999997</v>
      </c>
      <c r="G61" s="117">
        <v>1.9513</v>
      </c>
    </row>
    <row r="62" spans="1:7" ht="15.75">
      <c r="A62" s="37">
        <v>9800</v>
      </c>
      <c r="B62" s="38" t="s">
        <v>138</v>
      </c>
      <c r="C62" s="38" t="s">
        <v>137</v>
      </c>
      <c r="D62" s="117">
        <v>2.8414999999999999</v>
      </c>
      <c r="E62" s="104">
        <v>5.6829999999999998</v>
      </c>
      <c r="F62" s="117">
        <v>4.4722999999999997</v>
      </c>
      <c r="G62" s="117">
        <v>1.9513</v>
      </c>
    </row>
    <row r="63" spans="1:7" ht="15.75">
      <c r="A63" s="37">
        <v>9800</v>
      </c>
      <c r="B63" s="38" t="s">
        <v>137</v>
      </c>
      <c r="C63" s="38" t="s">
        <v>137</v>
      </c>
      <c r="D63" s="117">
        <v>2.8414999999999999</v>
      </c>
      <c r="E63" s="104">
        <v>5.6829999999999998</v>
      </c>
      <c r="F63" s="117">
        <v>4.4722999999999997</v>
      </c>
      <c r="G63" s="117">
        <v>1.9513</v>
      </c>
    </row>
    <row r="64" spans="1:7" ht="15.75">
      <c r="A64" s="37">
        <v>9800</v>
      </c>
      <c r="B64" s="38" t="s">
        <v>139</v>
      </c>
      <c r="C64" s="38" t="s">
        <v>137</v>
      </c>
      <c r="D64" s="117">
        <v>2.8414999999999999</v>
      </c>
      <c r="E64" s="104">
        <v>5.6829999999999998</v>
      </c>
      <c r="F64" s="117">
        <v>4.4722999999999997</v>
      </c>
      <c r="G64" s="117">
        <v>1.9513</v>
      </c>
    </row>
    <row r="65" spans="1:7" ht="15.75">
      <c r="A65" s="37">
        <v>9800</v>
      </c>
      <c r="B65" s="38" t="s">
        <v>140</v>
      </c>
      <c r="C65" s="38" t="s">
        <v>137</v>
      </c>
      <c r="D65" s="117">
        <v>2.8414999999999999</v>
      </c>
      <c r="E65" s="104">
        <v>5.6829999999999998</v>
      </c>
      <c r="F65" s="117">
        <v>4.4722999999999997</v>
      </c>
      <c r="G65" s="117">
        <v>1.9513</v>
      </c>
    </row>
    <row r="66" spans="1:7" ht="15.75">
      <c r="A66" s="37">
        <v>9800</v>
      </c>
      <c r="B66" s="38" t="s">
        <v>141</v>
      </c>
      <c r="C66" s="38" t="s">
        <v>137</v>
      </c>
      <c r="D66" s="117">
        <v>2.8414999999999999</v>
      </c>
      <c r="E66" s="104">
        <v>5.6829999999999998</v>
      </c>
      <c r="F66" s="117">
        <v>4.4722999999999997</v>
      </c>
      <c r="G66" s="117">
        <v>1.9513</v>
      </c>
    </row>
    <row r="67" spans="1:7" ht="15.75">
      <c r="A67" s="37">
        <v>9800</v>
      </c>
      <c r="B67" s="38" t="s">
        <v>142</v>
      </c>
      <c r="C67" s="38" t="s">
        <v>137</v>
      </c>
      <c r="D67" s="117">
        <v>2.8414999999999999</v>
      </c>
      <c r="E67" s="104">
        <v>5.6829999999999998</v>
      </c>
      <c r="F67" s="117">
        <v>4.4722999999999997</v>
      </c>
      <c r="G67" s="117">
        <v>1.9513</v>
      </c>
    </row>
    <row r="68" spans="1:7" ht="15.75">
      <c r="A68" s="37">
        <v>9800</v>
      </c>
      <c r="B68" s="38" t="s">
        <v>143</v>
      </c>
      <c r="C68" s="38" t="s">
        <v>137</v>
      </c>
      <c r="D68" s="117">
        <v>2.8414999999999999</v>
      </c>
      <c r="E68" s="104">
        <v>5.6829999999999998</v>
      </c>
      <c r="F68" s="117">
        <v>4.4722999999999997</v>
      </c>
      <c r="G68" s="117">
        <v>1.9513</v>
      </c>
    </row>
    <row r="69" spans="1:7" ht="15.75">
      <c r="A69" s="37">
        <v>9800</v>
      </c>
      <c r="B69" s="38" t="s">
        <v>144</v>
      </c>
      <c r="C69" s="38" t="s">
        <v>137</v>
      </c>
      <c r="D69" s="117">
        <v>2.8414999999999999</v>
      </c>
      <c r="E69" s="104">
        <v>5.6829999999999998</v>
      </c>
      <c r="F69" s="117">
        <v>4.4722999999999997</v>
      </c>
      <c r="G69" s="117">
        <v>1.9513</v>
      </c>
    </row>
    <row r="70" spans="1:7" ht="15.75">
      <c r="A70" s="37">
        <v>9800</v>
      </c>
      <c r="B70" s="38" t="s">
        <v>145</v>
      </c>
      <c r="C70" s="38" t="s">
        <v>137</v>
      </c>
      <c r="D70" s="117">
        <v>2.8414999999999999</v>
      </c>
      <c r="E70" s="104">
        <v>5.6829999999999998</v>
      </c>
      <c r="F70" s="117">
        <v>4.4722999999999997</v>
      </c>
      <c r="G70" s="117">
        <v>1.9513</v>
      </c>
    </row>
    <row r="71" spans="1:7" ht="15.75">
      <c r="A71" s="37">
        <v>9800</v>
      </c>
      <c r="B71" s="38" t="s">
        <v>146</v>
      </c>
      <c r="C71" s="38" t="s">
        <v>137</v>
      </c>
      <c r="D71" s="117">
        <v>2.8414999999999999</v>
      </c>
      <c r="E71" s="104">
        <v>5.6829999999999998</v>
      </c>
      <c r="F71" s="117">
        <v>4.4722999999999997</v>
      </c>
      <c r="G71" s="117">
        <v>1.9513</v>
      </c>
    </row>
    <row r="72" spans="1:7" ht="15.75">
      <c r="A72" s="37">
        <v>9200</v>
      </c>
      <c r="B72" s="38" t="s">
        <v>147</v>
      </c>
      <c r="C72" s="38" t="s">
        <v>148</v>
      </c>
      <c r="D72" s="117">
        <v>2.8414999999999999</v>
      </c>
      <c r="E72" s="104">
        <v>5.6829999999999998</v>
      </c>
      <c r="F72" s="117">
        <v>4.4722999999999997</v>
      </c>
      <c r="G72" s="117">
        <v>1.9513</v>
      </c>
    </row>
    <row r="73" spans="1:7" ht="15.75">
      <c r="A73" s="37">
        <v>9200</v>
      </c>
      <c r="B73" s="38" t="s">
        <v>149</v>
      </c>
      <c r="C73" s="38" t="s">
        <v>148</v>
      </c>
      <c r="D73" s="117">
        <v>2.8414999999999999</v>
      </c>
      <c r="E73" s="104">
        <v>5.6829999999999998</v>
      </c>
      <c r="F73" s="117">
        <v>4.4722999999999997</v>
      </c>
      <c r="G73" s="117">
        <v>1.9513</v>
      </c>
    </row>
    <row r="74" spans="1:7" ht="15.75">
      <c r="A74" s="37">
        <v>9200</v>
      </c>
      <c r="B74" s="38" t="s">
        <v>148</v>
      </c>
      <c r="C74" s="38" t="s">
        <v>148</v>
      </c>
      <c r="D74" s="117">
        <v>2.8414999999999999</v>
      </c>
      <c r="E74" s="104">
        <v>5.6829999999999998</v>
      </c>
      <c r="F74" s="117">
        <v>4.4722999999999997</v>
      </c>
      <c r="G74" s="117">
        <v>1.9513</v>
      </c>
    </row>
    <row r="75" spans="1:7" ht="15.75">
      <c r="A75" s="37">
        <v>9200</v>
      </c>
      <c r="B75" s="38" t="s">
        <v>150</v>
      </c>
      <c r="C75" s="38" t="s">
        <v>148</v>
      </c>
      <c r="D75" s="117">
        <v>2.8414999999999999</v>
      </c>
      <c r="E75" s="104">
        <v>5.6829999999999998</v>
      </c>
      <c r="F75" s="117">
        <v>4.4722999999999997</v>
      </c>
      <c r="G75" s="117">
        <v>1.9513</v>
      </c>
    </row>
    <row r="76" spans="1:7" ht="15.75">
      <c r="A76" s="37">
        <v>9200</v>
      </c>
      <c r="B76" s="38" t="s">
        <v>151</v>
      </c>
      <c r="C76" s="38" t="s">
        <v>148</v>
      </c>
      <c r="D76" s="117">
        <v>2.8414999999999999</v>
      </c>
      <c r="E76" s="104">
        <v>5.6829999999999998</v>
      </c>
      <c r="F76" s="117">
        <v>4.4722999999999997</v>
      </c>
      <c r="G76" s="117">
        <v>1.9513</v>
      </c>
    </row>
    <row r="77" spans="1:7" ht="15.75">
      <c r="A77" s="37">
        <v>9200</v>
      </c>
      <c r="B77" s="38" t="s">
        <v>152</v>
      </c>
      <c r="C77" s="38" t="s">
        <v>148</v>
      </c>
      <c r="D77" s="117">
        <v>2.8414999999999999</v>
      </c>
      <c r="E77" s="104">
        <v>5.6829999999999998</v>
      </c>
      <c r="F77" s="117">
        <v>4.4722999999999997</v>
      </c>
      <c r="G77" s="117">
        <v>1.9513</v>
      </c>
    </row>
    <row r="78" spans="1:7" ht="15.75">
      <c r="A78" s="37">
        <v>9200</v>
      </c>
      <c r="B78" s="38" t="s">
        <v>153</v>
      </c>
      <c r="C78" s="38" t="s">
        <v>148</v>
      </c>
      <c r="D78" s="117">
        <v>2.8414999999999999</v>
      </c>
      <c r="E78" s="104">
        <v>5.6829999999999998</v>
      </c>
      <c r="F78" s="117">
        <v>4.4722999999999997</v>
      </c>
      <c r="G78" s="117">
        <v>1.9513</v>
      </c>
    </row>
    <row r="79" spans="1:7" ht="15.75">
      <c r="A79" s="37">
        <v>9200</v>
      </c>
      <c r="B79" s="38" t="s">
        <v>154</v>
      </c>
      <c r="C79" s="38" t="s">
        <v>148</v>
      </c>
      <c r="D79" s="117">
        <v>2.8414999999999999</v>
      </c>
      <c r="E79" s="104">
        <v>5.6829999999999998</v>
      </c>
      <c r="F79" s="117">
        <v>4.4722999999999997</v>
      </c>
      <c r="G79" s="117">
        <v>1.9513</v>
      </c>
    </row>
    <row r="80" spans="1:7" ht="15.75">
      <c r="A80" s="37">
        <v>9840</v>
      </c>
      <c r="B80" s="38" t="s">
        <v>155</v>
      </c>
      <c r="C80" s="38" t="s">
        <v>155</v>
      </c>
      <c r="D80" s="117">
        <v>2.8414999999999999</v>
      </c>
      <c r="E80" s="104">
        <v>5.6829999999999998</v>
      </c>
      <c r="F80" s="117">
        <v>4.4722999999999997</v>
      </c>
      <c r="G80" s="117">
        <v>1.9513</v>
      </c>
    </row>
    <row r="81" spans="1:7" ht="15.75">
      <c r="A81" s="37">
        <v>9840</v>
      </c>
      <c r="B81" s="38" t="s">
        <v>156</v>
      </c>
      <c r="C81" s="38" t="s">
        <v>155</v>
      </c>
      <c r="D81" s="117">
        <v>2.8414999999999999</v>
      </c>
      <c r="E81" s="104">
        <v>5.6829999999999998</v>
      </c>
      <c r="F81" s="117">
        <v>4.4722999999999997</v>
      </c>
      <c r="G81" s="117">
        <v>1.9513</v>
      </c>
    </row>
    <row r="82" spans="1:7" ht="15.75">
      <c r="A82" s="37">
        <v>9070</v>
      </c>
      <c r="B82" s="38" t="s">
        <v>157</v>
      </c>
      <c r="C82" s="38" t="s">
        <v>157</v>
      </c>
      <c r="D82" s="117">
        <v>2.8414999999999999</v>
      </c>
      <c r="E82" s="104">
        <v>5.6829999999999998</v>
      </c>
      <c r="F82" s="117">
        <v>4.4722999999999997</v>
      </c>
      <c r="G82" s="117">
        <v>1.9513</v>
      </c>
    </row>
    <row r="83" spans="1:7" ht="15.75">
      <c r="A83" s="37">
        <v>9070</v>
      </c>
      <c r="B83" s="38" t="s">
        <v>158</v>
      </c>
      <c r="C83" s="38" t="s">
        <v>157</v>
      </c>
      <c r="D83" s="117">
        <v>2.8414999999999999</v>
      </c>
      <c r="E83" s="104">
        <v>5.6829999999999998</v>
      </c>
      <c r="F83" s="117">
        <v>4.4722999999999997</v>
      </c>
      <c r="G83" s="117">
        <v>1.9513</v>
      </c>
    </row>
    <row r="84" spans="1:7" ht="15.75">
      <c r="A84" s="37">
        <v>1700</v>
      </c>
      <c r="B84" s="38" t="s">
        <v>159</v>
      </c>
      <c r="C84" s="38" t="s">
        <v>159</v>
      </c>
      <c r="D84" s="117">
        <v>2.8414999999999999</v>
      </c>
      <c r="E84" s="104">
        <v>5.6829999999999998</v>
      </c>
      <c r="F84" s="117">
        <v>4.4722999999999997</v>
      </c>
      <c r="G84" s="117">
        <v>1.9513</v>
      </c>
    </row>
    <row r="85" spans="1:7" ht="15.75">
      <c r="A85" s="37">
        <v>1620</v>
      </c>
      <c r="B85" s="38" t="s">
        <v>160</v>
      </c>
      <c r="C85" s="38" t="s">
        <v>160</v>
      </c>
      <c r="D85" s="117">
        <v>2.8414999999999999</v>
      </c>
      <c r="E85" s="104">
        <v>5.6829999999999998</v>
      </c>
      <c r="F85" s="117">
        <v>4.4722999999999997</v>
      </c>
      <c r="G85" s="117">
        <v>1.9513</v>
      </c>
    </row>
    <row r="86" spans="1:7" ht="15.75">
      <c r="A86" s="37">
        <v>9420</v>
      </c>
      <c r="B86" s="38" t="s">
        <v>161</v>
      </c>
      <c r="C86" s="38" t="s">
        <v>162</v>
      </c>
      <c r="D86" s="117">
        <v>2.8414999999999999</v>
      </c>
      <c r="E86" s="104">
        <v>5.6829999999999998</v>
      </c>
      <c r="F86" s="117">
        <v>4.4722999999999997</v>
      </c>
      <c r="G86" s="117">
        <v>1.9513</v>
      </c>
    </row>
    <row r="87" spans="1:7" ht="15.75">
      <c r="A87" s="37">
        <v>9420</v>
      </c>
      <c r="B87" s="38" t="s">
        <v>163</v>
      </c>
      <c r="C87" s="38" t="s">
        <v>162</v>
      </c>
      <c r="D87" s="117">
        <v>2.8414999999999999</v>
      </c>
      <c r="E87" s="104">
        <v>5.6829999999999998</v>
      </c>
      <c r="F87" s="117">
        <v>4.4722999999999997</v>
      </c>
      <c r="G87" s="117">
        <v>1.9513</v>
      </c>
    </row>
    <row r="88" spans="1:7" ht="15.75">
      <c r="A88" s="37">
        <v>9420</v>
      </c>
      <c r="B88" s="38" t="s">
        <v>164</v>
      </c>
      <c r="C88" s="38" t="s">
        <v>162</v>
      </c>
      <c r="D88" s="117">
        <v>2.8414999999999999</v>
      </c>
      <c r="E88" s="104">
        <v>5.6829999999999998</v>
      </c>
      <c r="F88" s="117">
        <v>4.4722999999999997</v>
      </c>
      <c r="G88" s="117">
        <v>1.9513</v>
      </c>
    </row>
    <row r="89" spans="1:7" ht="15.75">
      <c r="A89" s="37">
        <v>9420</v>
      </c>
      <c r="B89" s="38" t="s">
        <v>165</v>
      </c>
      <c r="C89" s="38" t="s">
        <v>162</v>
      </c>
      <c r="D89" s="117">
        <v>2.8414999999999999</v>
      </c>
      <c r="E89" s="104">
        <v>5.6829999999999998</v>
      </c>
      <c r="F89" s="117">
        <v>4.4722999999999997</v>
      </c>
      <c r="G89" s="117">
        <v>1.9513</v>
      </c>
    </row>
    <row r="90" spans="1:7" ht="15.75">
      <c r="A90" s="37">
        <v>9420</v>
      </c>
      <c r="B90" s="38" t="s">
        <v>166</v>
      </c>
      <c r="C90" s="38" t="s">
        <v>162</v>
      </c>
      <c r="D90" s="117">
        <v>2.8414999999999999</v>
      </c>
      <c r="E90" s="104">
        <v>5.6829999999999998</v>
      </c>
      <c r="F90" s="117">
        <v>4.4722999999999997</v>
      </c>
      <c r="G90" s="117">
        <v>1.9513</v>
      </c>
    </row>
    <row r="91" spans="1:7" ht="15.75">
      <c r="A91" s="37">
        <v>9420</v>
      </c>
      <c r="B91" s="38" t="s">
        <v>167</v>
      </c>
      <c r="C91" s="38" t="s">
        <v>162</v>
      </c>
      <c r="D91" s="117">
        <v>2.8414999999999999</v>
      </c>
      <c r="E91" s="104">
        <v>5.6829999999999998</v>
      </c>
      <c r="F91" s="117">
        <v>4.4722999999999997</v>
      </c>
      <c r="G91" s="117">
        <v>1.9513</v>
      </c>
    </row>
    <row r="92" spans="1:7" ht="15.75">
      <c r="A92" s="37">
        <v>9420</v>
      </c>
      <c r="B92" s="38" t="s">
        <v>168</v>
      </c>
      <c r="C92" s="38" t="s">
        <v>162</v>
      </c>
      <c r="D92" s="117">
        <v>2.8414999999999999</v>
      </c>
      <c r="E92" s="104">
        <v>5.6829999999999998</v>
      </c>
      <c r="F92" s="117">
        <v>4.4722999999999997</v>
      </c>
      <c r="G92" s="117">
        <v>1.9513</v>
      </c>
    </row>
    <row r="93" spans="1:7" ht="15.75">
      <c r="A93" s="37">
        <v>9420</v>
      </c>
      <c r="B93" s="38" t="s">
        <v>169</v>
      </c>
      <c r="C93" s="38" t="s">
        <v>162</v>
      </c>
      <c r="D93" s="117">
        <v>2.8414999999999999</v>
      </c>
      <c r="E93" s="104">
        <v>5.6829999999999998</v>
      </c>
      <c r="F93" s="117">
        <v>4.4722999999999997</v>
      </c>
      <c r="G93" s="117">
        <v>1.9513</v>
      </c>
    </row>
    <row r="94" spans="1:7" ht="15.75">
      <c r="A94" s="37">
        <v>9890</v>
      </c>
      <c r="B94" s="38" t="s">
        <v>170</v>
      </c>
      <c r="C94" s="38" t="s">
        <v>171</v>
      </c>
      <c r="D94" s="117">
        <v>2.8414999999999999</v>
      </c>
      <c r="E94" s="104">
        <v>5.6829999999999998</v>
      </c>
      <c r="F94" s="117">
        <v>4.4722999999999997</v>
      </c>
      <c r="G94" s="117">
        <v>1.9513</v>
      </c>
    </row>
    <row r="95" spans="1:7" ht="15.75">
      <c r="A95" s="37">
        <v>9890</v>
      </c>
      <c r="B95" s="38" t="s">
        <v>172</v>
      </c>
      <c r="C95" s="38" t="s">
        <v>171</v>
      </c>
      <c r="D95" s="117">
        <v>2.8414999999999999</v>
      </c>
      <c r="E95" s="104">
        <v>5.6829999999999998</v>
      </c>
      <c r="F95" s="117">
        <v>4.4722999999999997</v>
      </c>
      <c r="G95" s="117">
        <v>1.9513</v>
      </c>
    </row>
    <row r="96" spans="1:7" ht="15.75">
      <c r="A96" s="37">
        <v>9890</v>
      </c>
      <c r="B96" s="38" t="s">
        <v>173</v>
      </c>
      <c r="C96" s="38" t="s">
        <v>171</v>
      </c>
      <c r="D96" s="117">
        <v>2.8414999999999999</v>
      </c>
      <c r="E96" s="104">
        <v>5.6829999999999998</v>
      </c>
      <c r="F96" s="117">
        <v>4.4722999999999997</v>
      </c>
      <c r="G96" s="117">
        <v>1.9513</v>
      </c>
    </row>
    <row r="97" spans="1:7" ht="15.75">
      <c r="A97" s="37">
        <v>9890</v>
      </c>
      <c r="B97" s="38" t="s">
        <v>171</v>
      </c>
      <c r="C97" s="38" t="s">
        <v>171</v>
      </c>
      <c r="D97" s="117">
        <v>2.8414999999999999</v>
      </c>
      <c r="E97" s="104">
        <v>5.6829999999999998</v>
      </c>
      <c r="F97" s="117">
        <v>4.4722999999999997</v>
      </c>
      <c r="G97" s="117">
        <v>1.9513</v>
      </c>
    </row>
    <row r="98" spans="1:7" ht="15.75">
      <c r="A98" s="37">
        <v>9890</v>
      </c>
      <c r="B98" s="38" t="s">
        <v>174</v>
      </c>
      <c r="C98" s="38" t="s">
        <v>171</v>
      </c>
      <c r="D98" s="117">
        <v>2.8414999999999999</v>
      </c>
      <c r="E98" s="104">
        <v>5.6829999999999998</v>
      </c>
      <c r="F98" s="117">
        <v>4.4722999999999997</v>
      </c>
      <c r="G98" s="117">
        <v>1.9513</v>
      </c>
    </row>
    <row r="99" spans="1:7" ht="15.75">
      <c r="A99" s="37">
        <v>9890</v>
      </c>
      <c r="B99" s="38" t="s">
        <v>175</v>
      </c>
      <c r="C99" s="38" t="s">
        <v>171</v>
      </c>
      <c r="D99" s="117">
        <v>2.8414999999999999</v>
      </c>
      <c r="E99" s="104">
        <v>5.6829999999999998</v>
      </c>
      <c r="F99" s="117">
        <v>4.4722999999999997</v>
      </c>
      <c r="G99" s="117">
        <v>1.9513</v>
      </c>
    </row>
    <row r="100" spans="1:7" ht="15.75">
      <c r="A100" s="37">
        <v>9042</v>
      </c>
      <c r="B100" s="38" t="s">
        <v>176</v>
      </c>
      <c r="C100" s="38" t="s">
        <v>177</v>
      </c>
      <c r="D100" s="117">
        <v>2.8414999999999999</v>
      </c>
      <c r="E100" s="104">
        <v>5.6829999999999998</v>
      </c>
      <c r="F100" s="117">
        <v>4.4722999999999997</v>
      </c>
      <c r="G100" s="117">
        <v>1.9513</v>
      </c>
    </row>
    <row r="101" spans="1:7" ht="15.75">
      <c r="A101" s="37">
        <v>9031</v>
      </c>
      <c r="B101" s="38" t="s">
        <v>178</v>
      </c>
      <c r="C101" s="38" t="s">
        <v>177</v>
      </c>
      <c r="D101" s="117">
        <v>2.8414999999999999</v>
      </c>
      <c r="E101" s="104">
        <v>5.6829999999999998</v>
      </c>
      <c r="F101" s="117">
        <v>4.4722999999999997</v>
      </c>
      <c r="G101" s="117">
        <v>1.9513</v>
      </c>
    </row>
    <row r="102" spans="1:7" ht="15.75">
      <c r="A102" s="37">
        <v>9050</v>
      </c>
      <c r="B102" s="38" t="s">
        <v>179</v>
      </c>
      <c r="C102" s="38" t="s">
        <v>177</v>
      </c>
      <c r="D102" s="117">
        <v>2.8414999999999999</v>
      </c>
      <c r="E102" s="104">
        <v>5.6829999999999998</v>
      </c>
      <c r="F102" s="117">
        <v>4.4722999999999997</v>
      </c>
      <c r="G102" s="117">
        <v>1.9513</v>
      </c>
    </row>
    <row r="103" spans="1:7" ht="15.75">
      <c r="A103" s="37">
        <v>9000</v>
      </c>
      <c r="B103" s="38" t="s">
        <v>180</v>
      </c>
      <c r="C103" s="38" t="s">
        <v>177</v>
      </c>
      <c r="D103" s="117">
        <v>2.8414999999999999</v>
      </c>
      <c r="E103" s="104">
        <v>5.6829999999999998</v>
      </c>
      <c r="F103" s="117">
        <v>4.4722999999999997</v>
      </c>
      <c r="G103" s="117">
        <v>1.9513</v>
      </c>
    </row>
    <row r="104" spans="1:7" ht="15.75">
      <c r="A104" s="37">
        <v>9050</v>
      </c>
      <c r="B104" s="38" t="s">
        <v>181</v>
      </c>
      <c r="C104" s="38" t="s">
        <v>177</v>
      </c>
      <c r="D104" s="117">
        <v>2.8414999999999999</v>
      </c>
      <c r="E104" s="104">
        <v>5.6829999999999998</v>
      </c>
      <c r="F104" s="117">
        <v>4.4722999999999997</v>
      </c>
      <c r="G104" s="117">
        <v>1.9513</v>
      </c>
    </row>
    <row r="105" spans="1:7" ht="15.75">
      <c r="A105" s="37">
        <v>9030</v>
      </c>
      <c r="B105" s="38" t="s">
        <v>182</v>
      </c>
      <c r="C105" s="38" t="s">
        <v>177</v>
      </c>
      <c r="D105" s="117">
        <v>2.8414999999999999</v>
      </c>
      <c r="E105" s="104">
        <v>5.6829999999999998</v>
      </c>
      <c r="F105" s="117">
        <v>4.4722999999999997</v>
      </c>
      <c r="G105" s="117">
        <v>1.9513</v>
      </c>
    </row>
    <row r="106" spans="1:7" ht="15.75">
      <c r="A106" s="37">
        <v>9042</v>
      </c>
      <c r="B106" s="38" t="s">
        <v>183</v>
      </c>
      <c r="C106" s="38" t="s">
        <v>177</v>
      </c>
      <c r="D106" s="117">
        <v>2.8414999999999999</v>
      </c>
      <c r="E106" s="104">
        <v>5.6829999999999998</v>
      </c>
      <c r="F106" s="117">
        <v>4.4722999999999997</v>
      </c>
      <c r="G106" s="117">
        <v>1.9513</v>
      </c>
    </row>
    <row r="107" spans="1:7" ht="15.75">
      <c r="A107" s="37">
        <v>9041</v>
      </c>
      <c r="B107" s="38" t="s">
        <v>184</v>
      </c>
      <c r="C107" s="38" t="s">
        <v>177</v>
      </c>
      <c r="D107" s="117">
        <v>2.8414999999999999</v>
      </c>
      <c r="E107" s="104">
        <v>5.6829999999999998</v>
      </c>
      <c r="F107" s="117">
        <v>4.4722999999999997</v>
      </c>
      <c r="G107" s="117">
        <v>1.9513</v>
      </c>
    </row>
    <row r="108" spans="1:7" ht="15.75">
      <c r="A108" s="37">
        <v>9040</v>
      </c>
      <c r="B108" s="38" t="s">
        <v>185</v>
      </c>
      <c r="C108" s="38" t="s">
        <v>177</v>
      </c>
      <c r="D108" s="117">
        <v>2.8414999999999999</v>
      </c>
      <c r="E108" s="104">
        <v>5.6829999999999998</v>
      </c>
      <c r="F108" s="117">
        <v>4.4722999999999997</v>
      </c>
      <c r="G108" s="117">
        <v>1.9513</v>
      </c>
    </row>
    <row r="109" spans="1:7" ht="15.75">
      <c r="A109" s="37">
        <v>9051</v>
      </c>
      <c r="B109" s="38" t="s">
        <v>186</v>
      </c>
      <c r="C109" s="38" t="s">
        <v>177</v>
      </c>
      <c r="D109" s="117">
        <v>2.8414999999999999</v>
      </c>
      <c r="E109" s="104">
        <v>5.6829999999999998</v>
      </c>
      <c r="F109" s="117">
        <v>4.4722999999999997</v>
      </c>
      <c r="G109" s="117">
        <v>1.9513</v>
      </c>
    </row>
    <row r="110" spans="1:7" ht="15.75">
      <c r="A110" s="37">
        <v>9051</v>
      </c>
      <c r="B110" s="38" t="s">
        <v>187</v>
      </c>
      <c r="C110" s="38" t="s">
        <v>177</v>
      </c>
      <c r="D110" s="117">
        <v>2.8414999999999999</v>
      </c>
      <c r="E110" s="104">
        <v>5.6829999999999998</v>
      </c>
      <c r="F110" s="117">
        <v>4.4722999999999997</v>
      </c>
      <c r="G110" s="117">
        <v>1.9513</v>
      </c>
    </row>
    <row r="111" spans="1:7" ht="15.75">
      <c r="A111" s="37">
        <v>9042</v>
      </c>
      <c r="B111" s="38" t="s">
        <v>188</v>
      </c>
      <c r="C111" s="38" t="s">
        <v>177</v>
      </c>
      <c r="D111" s="117">
        <v>2.8414999999999999</v>
      </c>
      <c r="E111" s="104">
        <v>5.6829999999999998</v>
      </c>
      <c r="F111" s="117">
        <v>4.4722999999999997</v>
      </c>
      <c r="G111" s="117">
        <v>1.9513</v>
      </c>
    </row>
    <row r="112" spans="1:7" ht="15.75">
      <c r="A112" s="37">
        <v>9032</v>
      </c>
      <c r="B112" s="38" t="s">
        <v>189</v>
      </c>
      <c r="C112" s="38" t="s">
        <v>177</v>
      </c>
      <c r="D112" s="117">
        <v>2.8414999999999999</v>
      </c>
      <c r="E112" s="104">
        <v>5.6829999999999998</v>
      </c>
      <c r="F112" s="117">
        <v>4.4722999999999997</v>
      </c>
      <c r="G112" s="117">
        <v>1.9513</v>
      </c>
    </row>
    <row r="113" spans="1:7" ht="15.75">
      <c r="A113" s="37">
        <v>9052</v>
      </c>
      <c r="B113" s="38" t="s">
        <v>190</v>
      </c>
      <c r="C113" s="38" t="s">
        <v>177</v>
      </c>
      <c r="D113" s="117">
        <v>2.8414999999999999</v>
      </c>
      <c r="E113" s="104">
        <v>5.6829999999999998</v>
      </c>
      <c r="F113" s="117">
        <v>4.4722999999999997</v>
      </c>
      <c r="G113" s="117">
        <v>1.9513</v>
      </c>
    </row>
    <row r="114" spans="1:7" ht="15.75">
      <c r="A114" s="37">
        <v>1500</v>
      </c>
      <c r="B114" s="38" t="s">
        <v>191</v>
      </c>
      <c r="C114" s="38" t="s">
        <v>191</v>
      </c>
      <c r="D114" s="117">
        <v>2.8414999999999999</v>
      </c>
      <c r="E114" s="104">
        <v>5.6829999999999998</v>
      </c>
      <c r="F114" s="117">
        <v>4.4722999999999997</v>
      </c>
      <c r="G114" s="117">
        <v>1.9513</v>
      </c>
    </row>
    <row r="115" spans="1:7" ht="15.75">
      <c r="A115" s="37">
        <v>9220</v>
      </c>
      <c r="B115" s="38" t="s">
        <v>192</v>
      </c>
      <c r="C115" s="38" t="s">
        <v>192</v>
      </c>
      <c r="D115" s="117">
        <v>2.8414999999999999</v>
      </c>
      <c r="E115" s="104">
        <v>5.6829999999999998</v>
      </c>
      <c r="F115" s="117">
        <v>4.4722999999999997</v>
      </c>
      <c r="G115" s="117">
        <v>1.9513</v>
      </c>
    </row>
    <row r="116" spans="1:7" ht="15.75">
      <c r="A116" s="37">
        <v>9220</v>
      </c>
      <c r="B116" s="38" t="s">
        <v>193</v>
      </c>
      <c r="C116" s="38" t="s">
        <v>192</v>
      </c>
      <c r="D116" s="117">
        <v>2.8414999999999999</v>
      </c>
      <c r="E116" s="104">
        <v>5.6829999999999998</v>
      </c>
      <c r="F116" s="117">
        <v>4.4722999999999997</v>
      </c>
      <c r="G116" s="117">
        <v>1.9513</v>
      </c>
    </row>
    <row r="117" spans="1:7" ht="15.75">
      <c r="A117" s="37">
        <v>9552</v>
      </c>
      <c r="B117" s="38" t="s">
        <v>194</v>
      </c>
      <c r="C117" s="38" t="s">
        <v>195</v>
      </c>
      <c r="D117" s="117">
        <v>2.8414999999999999</v>
      </c>
      <c r="E117" s="104">
        <v>5.6829999999999998</v>
      </c>
      <c r="F117" s="117">
        <v>4.4722999999999997</v>
      </c>
      <c r="G117" s="117">
        <v>1.9513</v>
      </c>
    </row>
    <row r="118" spans="1:7" ht="15.75">
      <c r="A118" s="37">
        <v>9550</v>
      </c>
      <c r="B118" s="38" t="s">
        <v>195</v>
      </c>
      <c r="C118" s="38" t="s">
        <v>195</v>
      </c>
      <c r="D118" s="117">
        <v>2.8414999999999999</v>
      </c>
      <c r="E118" s="104">
        <v>5.6829999999999998</v>
      </c>
      <c r="F118" s="117">
        <v>4.4722999999999997</v>
      </c>
      <c r="G118" s="117">
        <v>1.9513</v>
      </c>
    </row>
    <row r="119" spans="1:7" ht="15.75">
      <c r="A119" s="37">
        <v>9550</v>
      </c>
      <c r="B119" s="38" t="s">
        <v>196</v>
      </c>
      <c r="C119" s="38" t="s">
        <v>195</v>
      </c>
      <c r="D119" s="117">
        <v>2.8414999999999999</v>
      </c>
      <c r="E119" s="104">
        <v>5.6829999999999998</v>
      </c>
      <c r="F119" s="117">
        <v>4.4722999999999997</v>
      </c>
      <c r="G119" s="117">
        <v>1.9513</v>
      </c>
    </row>
    <row r="120" spans="1:7" ht="15.75">
      <c r="A120" s="37">
        <v>9551</v>
      </c>
      <c r="B120" s="38" t="s">
        <v>197</v>
      </c>
      <c r="C120" s="38" t="s">
        <v>195</v>
      </c>
      <c r="D120" s="117">
        <v>2.8414999999999999</v>
      </c>
      <c r="E120" s="104">
        <v>5.6829999999999998</v>
      </c>
      <c r="F120" s="117">
        <v>4.4722999999999997</v>
      </c>
      <c r="G120" s="117">
        <v>1.9513</v>
      </c>
    </row>
    <row r="121" spans="1:7" ht="15.75">
      <c r="A121" s="37">
        <v>9550</v>
      </c>
      <c r="B121" s="38" t="s">
        <v>198</v>
      </c>
      <c r="C121" s="38" t="s">
        <v>195</v>
      </c>
      <c r="D121" s="117">
        <v>2.8414999999999999</v>
      </c>
      <c r="E121" s="104">
        <v>5.6829999999999998</v>
      </c>
      <c r="F121" s="117">
        <v>4.4722999999999997</v>
      </c>
      <c r="G121" s="117">
        <v>1.9513</v>
      </c>
    </row>
    <row r="122" spans="1:7" ht="15.75">
      <c r="A122" s="37">
        <v>9550</v>
      </c>
      <c r="B122" s="38" t="s">
        <v>199</v>
      </c>
      <c r="C122" s="38" t="s">
        <v>195</v>
      </c>
      <c r="D122" s="117">
        <v>2.8414999999999999</v>
      </c>
      <c r="E122" s="104">
        <v>5.6829999999999998</v>
      </c>
      <c r="F122" s="117">
        <v>4.4722999999999997</v>
      </c>
      <c r="G122" s="117">
        <v>1.9513</v>
      </c>
    </row>
    <row r="123" spans="1:7" ht="15.75">
      <c r="A123" s="37">
        <v>9550</v>
      </c>
      <c r="B123" s="38" t="s">
        <v>200</v>
      </c>
      <c r="C123" s="38" t="s">
        <v>195</v>
      </c>
      <c r="D123" s="117">
        <v>2.8414999999999999</v>
      </c>
      <c r="E123" s="104">
        <v>5.6829999999999998</v>
      </c>
      <c r="F123" s="117">
        <v>4.4722999999999997</v>
      </c>
      <c r="G123" s="117">
        <v>1.9513</v>
      </c>
    </row>
    <row r="124" spans="1:7" ht="15.75">
      <c r="A124" s="37">
        <v>9550</v>
      </c>
      <c r="B124" s="38" t="s">
        <v>201</v>
      </c>
      <c r="C124" s="38" t="s">
        <v>195</v>
      </c>
      <c r="D124" s="117">
        <v>2.8414999999999999</v>
      </c>
      <c r="E124" s="104">
        <v>5.6829999999999998</v>
      </c>
      <c r="F124" s="117">
        <v>4.4722999999999997</v>
      </c>
      <c r="G124" s="117">
        <v>1.9513</v>
      </c>
    </row>
    <row r="125" spans="1:7" ht="15.75">
      <c r="A125" s="37">
        <v>9667</v>
      </c>
      <c r="B125" s="38" t="s">
        <v>202</v>
      </c>
      <c r="C125" s="38" t="s">
        <v>203</v>
      </c>
      <c r="D125" s="117">
        <v>2.8414999999999999</v>
      </c>
      <c r="E125" s="104">
        <v>5.6829999999999998</v>
      </c>
      <c r="F125" s="117">
        <v>4.4722999999999997</v>
      </c>
      <c r="G125" s="117">
        <v>1.9513</v>
      </c>
    </row>
    <row r="126" spans="1:7" ht="15.75">
      <c r="A126" s="37">
        <v>9667</v>
      </c>
      <c r="B126" s="38" t="s">
        <v>204</v>
      </c>
      <c r="C126" s="38" t="s">
        <v>203</v>
      </c>
      <c r="D126" s="117">
        <v>2.8414999999999999</v>
      </c>
      <c r="E126" s="104">
        <v>5.6829999999999998</v>
      </c>
      <c r="F126" s="117">
        <v>4.4722999999999997</v>
      </c>
      <c r="G126" s="117">
        <v>1.9513</v>
      </c>
    </row>
    <row r="127" spans="1:7" ht="15.75">
      <c r="A127" s="37">
        <v>8490</v>
      </c>
      <c r="B127" s="38" t="s">
        <v>205</v>
      </c>
      <c r="C127" s="38" t="s">
        <v>206</v>
      </c>
      <c r="D127" s="117">
        <v>2.8414999999999999</v>
      </c>
      <c r="E127" s="104">
        <v>5.6829999999999998</v>
      </c>
      <c r="F127" s="117">
        <v>4.4722999999999997</v>
      </c>
      <c r="G127" s="117">
        <v>1.9513</v>
      </c>
    </row>
    <row r="128" spans="1:7" ht="15.75">
      <c r="A128" s="37">
        <v>8490</v>
      </c>
      <c r="B128" s="38" t="s">
        <v>207</v>
      </c>
      <c r="C128" s="38" t="s">
        <v>206</v>
      </c>
      <c r="D128" s="117">
        <v>2.8414999999999999</v>
      </c>
      <c r="E128" s="104">
        <v>5.6829999999999998</v>
      </c>
      <c r="F128" s="117">
        <v>4.4722999999999997</v>
      </c>
      <c r="G128" s="117">
        <v>1.9513</v>
      </c>
    </row>
    <row r="129" spans="1:7" ht="15.75">
      <c r="A129" s="37">
        <v>8490</v>
      </c>
      <c r="B129" s="38" t="s">
        <v>208</v>
      </c>
      <c r="C129" s="38" t="s">
        <v>206</v>
      </c>
      <c r="D129" s="117">
        <v>2.8414999999999999</v>
      </c>
      <c r="E129" s="104">
        <v>5.6829999999999998</v>
      </c>
      <c r="F129" s="117">
        <v>4.4722999999999997</v>
      </c>
      <c r="G129" s="117">
        <v>1.9513</v>
      </c>
    </row>
    <row r="130" spans="1:7" ht="15.75">
      <c r="A130" s="37">
        <v>8490</v>
      </c>
      <c r="B130" s="38" t="s">
        <v>206</v>
      </c>
      <c r="C130" s="38" t="s">
        <v>206</v>
      </c>
      <c r="D130" s="117">
        <v>2.8414999999999999</v>
      </c>
      <c r="E130" s="104">
        <v>5.6829999999999998</v>
      </c>
      <c r="F130" s="117">
        <v>4.4722999999999997</v>
      </c>
      <c r="G130" s="117">
        <v>1.9513</v>
      </c>
    </row>
    <row r="131" spans="1:7" ht="15.75">
      <c r="A131" s="37">
        <v>8490</v>
      </c>
      <c r="B131" s="38" t="s">
        <v>209</v>
      </c>
      <c r="C131" s="38" t="s">
        <v>206</v>
      </c>
      <c r="D131" s="117">
        <v>2.8414999999999999</v>
      </c>
      <c r="E131" s="104">
        <v>5.6829999999999998</v>
      </c>
      <c r="F131" s="117">
        <v>4.4722999999999997</v>
      </c>
      <c r="G131" s="117">
        <v>1.9513</v>
      </c>
    </row>
    <row r="132" spans="1:7" ht="15.75">
      <c r="A132" s="37">
        <v>9690</v>
      </c>
      <c r="B132" s="38" t="s">
        <v>210</v>
      </c>
      <c r="C132" s="38" t="s">
        <v>211</v>
      </c>
      <c r="D132" s="117">
        <v>2.8414999999999999</v>
      </c>
      <c r="E132" s="104">
        <v>5.6829999999999998</v>
      </c>
      <c r="F132" s="117">
        <v>4.4722999999999997</v>
      </c>
      <c r="G132" s="117">
        <v>1.9513</v>
      </c>
    </row>
    <row r="133" spans="1:7" ht="15.75">
      <c r="A133" s="37">
        <v>9690</v>
      </c>
      <c r="B133" s="38" t="s">
        <v>212</v>
      </c>
      <c r="C133" s="38" t="s">
        <v>211</v>
      </c>
      <c r="D133" s="117">
        <v>2.8414999999999999</v>
      </c>
      <c r="E133" s="104">
        <v>5.6829999999999998</v>
      </c>
      <c r="F133" s="117">
        <v>4.4722999999999997</v>
      </c>
      <c r="G133" s="117">
        <v>1.9513</v>
      </c>
    </row>
    <row r="134" spans="1:7" ht="15.75">
      <c r="A134" s="37">
        <v>9690</v>
      </c>
      <c r="B134" s="38" t="s">
        <v>213</v>
      </c>
      <c r="C134" s="38" t="s">
        <v>211</v>
      </c>
      <c r="D134" s="117">
        <v>2.8414999999999999</v>
      </c>
      <c r="E134" s="104">
        <v>5.6829999999999998</v>
      </c>
      <c r="F134" s="117">
        <v>4.4722999999999997</v>
      </c>
      <c r="G134" s="117">
        <v>1.9513</v>
      </c>
    </row>
    <row r="135" spans="1:7" ht="15.75">
      <c r="A135" s="37">
        <v>9690</v>
      </c>
      <c r="B135" s="38" t="s">
        <v>214</v>
      </c>
      <c r="C135" s="38" t="s">
        <v>211</v>
      </c>
      <c r="D135" s="117">
        <v>2.8414999999999999</v>
      </c>
      <c r="E135" s="104">
        <v>5.6829999999999998</v>
      </c>
      <c r="F135" s="117">
        <v>4.4722999999999997</v>
      </c>
      <c r="G135" s="117">
        <v>1.9513</v>
      </c>
    </row>
    <row r="136" spans="1:7" ht="15.75">
      <c r="A136" s="37">
        <v>9910</v>
      </c>
      <c r="B136" s="38" t="s">
        <v>215</v>
      </c>
      <c r="C136" s="38" t="s">
        <v>83</v>
      </c>
      <c r="D136" s="117">
        <v>2.8414999999999999</v>
      </c>
      <c r="E136" s="104">
        <v>5.6829999999999998</v>
      </c>
      <c r="F136" s="117">
        <v>4.4722999999999997</v>
      </c>
      <c r="G136" s="117">
        <v>1.9513</v>
      </c>
    </row>
    <row r="137" spans="1:7" ht="15.75">
      <c r="A137" s="37">
        <v>9910</v>
      </c>
      <c r="B137" s="38" t="s">
        <v>216</v>
      </c>
      <c r="C137" s="38" t="s">
        <v>83</v>
      </c>
      <c r="D137" s="117">
        <v>2.8414999999999999</v>
      </c>
      <c r="E137" s="104">
        <v>5.6829999999999998</v>
      </c>
      <c r="F137" s="117">
        <v>4.4722999999999997</v>
      </c>
      <c r="G137" s="117">
        <v>1.9513</v>
      </c>
    </row>
    <row r="138" spans="1:7" ht="15.75">
      <c r="A138" s="37">
        <v>9770</v>
      </c>
      <c r="B138" s="38" t="s">
        <v>217</v>
      </c>
      <c r="C138" s="38" t="s">
        <v>218</v>
      </c>
      <c r="D138" s="117">
        <v>2.8414999999999999</v>
      </c>
      <c r="E138" s="104">
        <v>5.6829999999999998</v>
      </c>
      <c r="F138" s="117">
        <v>4.4722999999999997</v>
      </c>
      <c r="G138" s="117">
        <v>1.9513</v>
      </c>
    </row>
    <row r="139" spans="1:7" ht="15.75">
      <c r="A139" s="37">
        <v>9770</v>
      </c>
      <c r="B139" s="38" t="s">
        <v>219</v>
      </c>
      <c r="C139" s="38" t="s">
        <v>218</v>
      </c>
      <c r="D139" s="117">
        <v>2.8414999999999999</v>
      </c>
      <c r="E139" s="104">
        <v>5.6829999999999998</v>
      </c>
      <c r="F139" s="117">
        <v>4.4722999999999997</v>
      </c>
      <c r="G139" s="117">
        <v>1.9513</v>
      </c>
    </row>
    <row r="140" spans="1:7" ht="15.75">
      <c r="A140" s="37">
        <v>9771</v>
      </c>
      <c r="B140" s="38" t="s">
        <v>220</v>
      </c>
      <c r="C140" s="38" t="s">
        <v>218</v>
      </c>
      <c r="D140" s="117">
        <v>2.8414999999999999</v>
      </c>
      <c r="E140" s="104">
        <v>5.6829999999999998</v>
      </c>
      <c r="F140" s="117">
        <v>4.4722999999999997</v>
      </c>
      <c r="G140" s="117">
        <v>1.9513</v>
      </c>
    </row>
    <row r="141" spans="1:7" ht="15.75">
      <c r="A141" s="37">
        <v>9772</v>
      </c>
      <c r="B141" s="38" t="s">
        <v>221</v>
      </c>
      <c r="C141" s="38" t="s">
        <v>218</v>
      </c>
      <c r="D141" s="117">
        <v>2.8414999999999999</v>
      </c>
      <c r="E141" s="104">
        <v>5.6829999999999998</v>
      </c>
      <c r="F141" s="117">
        <v>4.4722999999999997</v>
      </c>
      <c r="G141" s="117">
        <v>1.9513</v>
      </c>
    </row>
    <row r="142" spans="1:7" ht="15.75">
      <c r="A142" s="37">
        <v>9280</v>
      </c>
      <c r="B142" s="38" t="s">
        <v>222</v>
      </c>
      <c r="C142" s="38" t="s">
        <v>223</v>
      </c>
      <c r="D142" s="117">
        <v>2.8414999999999999</v>
      </c>
      <c r="E142" s="104">
        <v>5.6829999999999998</v>
      </c>
      <c r="F142" s="117">
        <v>4.4722999999999997</v>
      </c>
      <c r="G142" s="117">
        <v>1.9513</v>
      </c>
    </row>
    <row r="143" spans="1:7" ht="15.75">
      <c r="A143" s="37">
        <v>9280</v>
      </c>
      <c r="B143" s="38" t="s">
        <v>223</v>
      </c>
      <c r="C143" s="38" t="s">
        <v>223</v>
      </c>
      <c r="D143" s="117">
        <v>2.8414999999999999</v>
      </c>
      <c r="E143" s="104">
        <v>5.6829999999999998</v>
      </c>
      <c r="F143" s="117">
        <v>4.4722999999999997</v>
      </c>
      <c r="G143" s="117">
        <v>1.9513</v>
      </c>
    </row>
    <row r="144" spans="1:7" ht="15.75">
      <c r="A144" s="37">
        <v>9280</v>
      </c>
      <c r="B144" s="38" t="s">
        <v>224</v>
      </c>
      <c r="C144" s="38" t="s">
        <v>223</v>
      </c>
      <c r="D144" s="117">
        <v>2.8414999999999999</v>
      </c>
      <c r="E144" s="104">
        <v>5.6829999999999998</v>
      </c>
      <c r="F144" s="117">
        <v>4.4722999999999997</v>
      </c>
      <c r="G144" s="117">
        <v>1.9513</v>
      </c>
    </row>
    <row r="145" spans="1:7" ht="15.75">
      <c r="A145" s="37">
        <v>9340</v>
      </c>
      <c r="B145" s="38" t="s">
        <v>225</v>
      </c>
      <c r="C145" s="38" t="s">
        <v>226</v>
      </c>
      <c r="D145" s="117">
        <v>2.8414999999999999</v>
      </c>
      <c r="E145" s="104">
        <v>5.6829999999999998</v>
      </c>
      <c r="F145" s="117">
        <v>4.4722999999999997</v>
      </c>
      <c r="G145" s="117">
        <v>1.9513</v>
      </c>
    </row>
    <row r="146" spans="1:7" ht="15.75">
      <c r="A146" s="37">
        <v>9340</v>
      </c>
      <c r="B146" s="38" t="s">
        <v>226</v>
      </c>
      <c r="C146" s="38" t="s">
        <v>226</v>
      </c>
      <c r="D146" s="117">
        <v>2.8414999999999999</v>
      </c>
      <c r="E146" s="104">
        <v>5.6829999999999998</v>
      </c>
      <c r="F146" s="117">
        <v>4.4722999999999997</v>
      </c>
      <c r="G146" s="117">
        <v>1.9513</v>
      </c>
    </row>
    <row r="147" spans="1:7" ht="15.75">
      <c r="A147" s="37">
        <v>9340</v>
      </c>
      <c r="B147" s="38" t="s">
        <v>227</v>
      </c>
      <c r="C147" s="38" t="s">
        <v>226</v>
      </c>
      <c r="D147" s="117">
        <v>2.8414999999999999</v>
      </c>
      <c r="E147" s="104">
        <v>5.6829999999999998</v>
      </c>
      <c r="F147" s="117">
        <v>4.4722999999999997</v>
      </c>
      <c r="G147" s="117">
        <v>1.9513</v>
      </c>
    </row>
    <row r="148" spans="1:7" ht="15.75">
      <c r="A148" s="37">
        <v>9340</v>
      </c>
      <c r="B148" s="38" t="s">
        <v>228</v>
      </c>
      <c r="C148" s="38" t="s">
        <v>226</v>
      </c>
      <c r="D148" s="117">
        <v>2.8414999999999999</v>
      </c>
      <c r="E148" s="104">
        <v>5.6829999999999998</v>
      </c>
      <c r="F148" s="117">
        <v>4.4722999999999997</v>
      </c>
      <c r="G148" s="117">
        <v>1.9513</v>
      </c>
    </row>
    <row r="149" spans="1:7" ht="15.75">
      <c r="A149" s="37">
        <v>9340</v>
      </c>
      <c r="B149" s="38" t="s">
        <v>229</v>
      </c>
      <c r="C149" s="38" t="s">
        <v>226</v>
      </c>
      <c r="D149" s="117">
        <v>2.8414999999999999</v>
      </c>
      <c r="E149" s="104">
        <v>5.6829999999999998</v>
      </c>
      <c r="F149" s="117">
        <v>4.4722999999999997</v>
      </c>
      <c r="G149" s="117">
        <v>1.9513</v>
      </c>
    </row>
    <row r="150" spans="1:7" ht="15.75">
      <c r="A150" s="37">
        <v>1770</v>
      </c>
      <c r="B150" s="38" t="s">
        <v>230</v>
      </c>
      <c r="C150" s="38" t="s">
        <v>230</v>
      </c>
      <c r="D150" s="117">
        <v>2.8414999999999999</v>
      </c>
      <c r="E150" s="104">
        <v>5.6829999999999998</v>
      </c>
      <c r="F150" s="117">
        <v>4.4722999999999997</v>
      </c>
      <c r="G150" s="117">
        <v>1.9513</v>
      </c>
    </row>
    <row r="151" spans="1:7" ht="15.75">
      <c r="A151" s="37">
        <v>9570</v>
      </c>
      <c r="B151" s="38" t="s">
        <v>231</v>
      </c>
      <c r="C151" s="38" t="s">
        <v>232</v>
      </c>
      <c r="D151" s="117">
        <v>2.8414999999999999</v>
      </c>
      <c r="E151" s="104">
        <v>5.6829999999999998</v>
      </c>
      <c r="F151" s="117">
        <v>4.4722999999999997</v>
      </c>
      <c r="G151" s="117">
        <v>1.9513</v>
      </c>
    </row>
    <row r="152" spans="1:7" ht="15.75">
      <c r="A152" s="37">
        <v>9572</v>
      </c>
      <c r="B152" s="38" t="s">
        <v>233</v>
      </c>
      <c r="C152" s="38" t="s">
        <v>232</v>
      </c>
      <c r="D152" s="117">
        <v>2.8414999999999999</v>
      </c>
      <c r="E152" s="104">
        <v>5.6829999999999998</v>
      </c>
      <c r="F152" s="117">
        <v>4.4722999999999997</v>
      </c>
      <c r="G152" s="117">
        <v>1.9513</v>
      </c>
    </row>
    <row r="153" spans="1:7" ht="15.75">
      <c r="A153" s="37">
        <v>9570</v>
      </c>
      <c r="B153" s="38" t="s">
        <v>234</v>
      </c>
      <c r="C153" s="38" t="s">
        <v>232</v>
      </c>
      <c r="D153" s="117">
        <v>2.8414999999999999</v>
      </c>
      <c r="E153" s="104">
        <v>5.6829999999999998</v>
      </c>
      <c r="F153" s="117">
        <v>4.4722999999999997</v>
      </c>
      <c r="G153" s="117">
        <v>1.9513</v>
      </c>
    </row>
    <row r="154" spans="1:7" ht="15.75">
      <c r="A154" s="37">
        <v>1630</v>
      </c>
      <c r="B154" s="38" t="s">
        <v>235</v>
      </c>
      <c r="C154" s="38" t="s">
        <v>235</v>
      </c>
      <c r="D154" s="117">
        <v>2.8414999999999999</v>
      </c>
      <c r="E154" s="104">
        <v>5.6829999999999998</v>
      </c>
      <c r="F154" s="117">
        <v>4.4722999999999997</v>
      </c>
      <c r="G154" s="117">
        <v>1.9513</v>
      </c>
    </row>
    <row r="155" spans="1:7" ht="15.75">
      <c r="A155" s="37">
        <v>9080</v>
      </c>
      <c r="B155" s="38" t="s">
        <v>236</v>
      </c>
      <c r="C155" s="38" t="s">
        <v>236</v>
      </c>
      <c r="D155" s="117">
        <v>2.8414999999999999</v>
      </c>
      <c r="E155" s="104">
        <v>5.6829999999999998</v>
      </c>
      <c r="F155" s="117">
        <v>4.4722999999999997</v>
      </c>
      <c r="G155" s="117">
        <v>1.9513</v>
      </c>
    </row>
    <row r="156" spans="1:7" ht="15.75">
      <c r="A156" s="37">
        <v>9080</v>
      </c>
      <c r="B156" s="38" t="s">
        <v>237</v>
      </c>
      <c r="C156" s="38" t="s">
        <v>236</v>
      </c>
      <c r="D156" s="117">
        <v>2.8414999999999999</v>
      </c>
      <c r="E156" s="104">
        <v>5.6829999999999998</v>
      </c>
      <c r="F156" s="117">
        <v>4.4722999999999997</v>
      </c>
      <c r="G156" s="117">
        <v>1.9513</v>
      </c>
    </row>
    <row r="157" spans="1:7" ht="15.75">
      <c r="A157" s="37">
        <v>9080</v>
      </c>
      <c r="B157" s="38" t="s">
        <v>238</v>
      </c>
      <c r="C157" s="38" t="s">
        <v>236</v>
      </c>
      <c r="D157" s="117">
        <v>2.8414999999999999</v>
      </c>
      <c r="E157" s="104">
        <v>5.6829999999999998</v>
      </c>
      <c r="F157" s="117">
        <v>4.4722999999999997</v>
      </c>
      <c r="G157" s="117">
        <v>1.9513</v>
      </c>
    </row>
    <row r="158" spans="1:7" ht="15.75">
      <c r="A158" s="37">
        <v>9080</v>
      </c>
      <c r="B158" s="38" t="s">
        <v>239</v>
      </c>
      <c r="C158" s="38" t="s">
        <v>236</v>
      </c>
      <c r="D158" s="117">
        <v>2.8414999999999999</v>
      </c>
      <c r="E158" s="104">
        <v>5.6829999999999998</v>
      </c>
      <c r="F158" s="117">
        <v>4.4722999999999997</v>
      </c>
      <c r="G158" s="117">
        <v>1.9513</v>
      </c>
    </row>
    <row r="159" spans="1:7" ht="15.75">
      <c r="A159" s="37">
        <v>9920</v>
      </c>
      <c r="B159" s="38" t="s">
        <v>240</v>
      </c>
      <c r="C159" s="38" t="s">
        <v>241</v>
      </c>
      <c r="D159" s="117">
        <v>2.8414999999999999</v>
      </c>
      <c r="E159" s="104">
        <v>5.6829999999999998</v>
      </c>
      <c r="F159" s="117">
        <v>4.4722999999999997</v>
      </c>
      <c r="G159" s="117">
        <v>1.9513</v>
      </c>
    </row>
    <row r="160" spans="1:7" ht="15.75">
      <c r="A160" s="37">
        <v>9921</v>
      </c>
      <c r="B160" s="38" t="s">
        <v>242</v>
      </c>
      <c r="C160" s="38" t="s">
        <v>241</v>
      </c>
      <c r="D160" s="117">
        <v>2.8414999999999999</v>
      </c>
      <c r="E160" s="104">
        <v>5.6829999999999998</v>
      </c>
      <c r="F160" s="117">
        <v>4.4722999999999997</v>
      </c>
      <c r="G160" s="117">
        <v>1.9513</v>
      </c>
    </row>
    <row r="161" spans="1:7" ht="15.75">
      <c r="A161" s="37">
        <v>9680</v>
      </c>
      <c r="B161" s="38" t="s">
        <v>243</v>
      </c>
      <c r="C161" s="38" t="s">
        <v>244</v>
      </c>
      <c r="D161" s="117">
        <v>2.8414999999999999</v>
      </c>
      <c r="E161" s="104">
        <v>5.6829999999999998</v>
      </c>
      <c r="F161" s="117">
        <v>4.4722999999999997</v>
      </c>
      <c r="G161" s="117">
        <v>1.9513</v>
      </c>
    </row>
    <row r="162" spans="1:7" ht="15.75">
      <c r="A162" s="37">
        <v>9680</v>
      </c>
      <c r="B162" s="38" t="s">
        <v>245</v>
      </c>
      <c r="C162" s="38" t="s">
        <v>244</v>
      </c>
      <c r="D162" s="117">
        <v>2.8414999999999999</v>
      </c>
      <c r="E162" s="104">
        <v>5.6829999999999998</v>
      </c>
      <c r="F162" s="117">
        <v>4.4722999999999997</v>
      </c>
      <c r="G162" s="117">
        <v>1.9513</v>
      </c>
    </row>
    <row r="163" spans="1:7" ht="15.75">
      <c r="A163" s="37">
        <v>9681</v>
      </c>
      <c r="B163" s="38" t="s">
        <v>246</v>
      </c>
      <c r="C163" s="38" t="s">
        <v>244</v>
      </c>
      <c r="D163" s="117">
        <v>2.8414999999999999</v>
      </c>
      <c r="E163" s="104">
        <v>5.6829999999999998</v>
      </c>
      <c r="F163" s="117">
        <v>4.4722999999999997</v>
      </c>
      <c r="G163" s="117">
        <v>1.9513</v>
      </c>
    </row>
    <row r="164" spans="1:7" ht="15.75">
      <c r="A164" s="37">
        <v>9688</v>
      </c>
      <c r="B164" s="38" t="s">
        <v>247</v>
      </c>
      <c r="C164" s="38" t="s">
        <v>244</v>
      </c>
      <c r="D164" s="117">
        <v>2.8414999999999999</v>
      </c>
      <c r="E164" s="104">
        <v>5.6829999999999998</v>
      </c>
      <c r="F164" s="117">
        <v>4.4722999999999997</v>
      </c>
      <c r="G164" s="117">
        <v>1.9513</v>
      </c>
    </row>
    <row r="165" spans="1:7" ht="15.75">
      <c r="A165" s="37">
        <v>1830</v>
      </c>
      <c r="B165" s="38" t="s">
        <v>248</v>
      </c>
      <c r="C165" s="38" t="s">
        <v>248</v>
      </c>
      <c r="D165" s="117">
        <v>2.8414999999999999</v>
      </c>
      <c r="E165" s="104">
        <v>5.6829999999999998</v>
      </c>
      <c r="F165" s="117">
        <v>4.4722999999999997</v>
      </c>
      <c r="G165" s="117">
        <v>1.9513</v>
      </c>
    </row>
    <row r="166" spans="1:7" ht="15.75">
      <c r="A166" s="37">
        <v>1831</v>
      </c>
      <c r="B166" s="38" t="s">
        <v>249</v>
      </c>
      <c r="C166" s="38" t="s">
        <v>248</v>
      </c>
      <c r="D166" s="117">
        <v>2.8414999999999999</v>
      </c>
      <c r="E166" s="104">
        <v>5.6829999999999998</v>
      </c>
      <c r="F166" s="117">
        <v>4.4722999999999997</v>
      </c>
      <c r="G166" s="117">
        <v>1.9513</v>
      </c>
    </row>
    <row r="167" spans="1:7" ht="15.75">
      <c r="A167" s="37">
        <v>9090</v>
      </c>
      <c r="B167" s="38" t="s">
        <v>250</v>
      </c>
      <c r="C167" s="38" t="s">
        <v>251</v>
      </c>
      <c r="D167" s="117">
        <v>2.8414999999999999</v>
      </c>
      <c r="E167" s="104">
        <v>5.6829999999999998</v>
      </c>
      <c r="F167" s="117">
        <v>4.4722999999999997</v>
      </c>
      <c r="G167" s="117">
        <v>1.9513</v>
      </c>
    </row>
    <row r="168" spans="1:7" ht="15.75">
      <c r="A168" s="37">
        <v>9090</v>
      </c>
      <c r="B168" s="38" t="s">
        <v>251</v>
      </c>
      <c r="C168" s="38" t="s">
        <v>251</v>
      </c>
      <c r="D168" s="117">
        <v>2.8414999999999999</v>
      </c>
      <c r="E168" s="104">
        <v>5.6829999999999998</v>
      </c>
      <c r="F168" s="117">
        <v>4.4722999999999997</v>
      </c>
      <c r="G168" s="117">
        <v>1.9513</v>
      </c>
    </row>
    <row r="169" spans="1:7" ht="15.75">
      <c r="A169" s="37">
        <v>9820</v>
      </c>
      <c r="B169" s="38" t="s">
        <v>252</v>
      </c>
      <c r="C169" s="38" t="s">
        <v>253</v>
      </c>
      <c r="D169" s="117">
        <v>2.8414999999999999</v>
      </c>
      <c r="E169" s="104">
        <v>5.6829999999999998</v>
      </c>
      <c r="F169" s="117">
        <v>4.4722999999999997</v>
      </c>
      <c r="G169" s="117">
        <v>1.9513</v>
      </c>
    </row>
    <row r="170" spans="1:7" ht="15.75">
      <c r="A170" s="37">
        <v>9820</v>
      </c>
      <c r="B170" s="38" t="s">
        <v>254</v>
      </c>
      <c r="C170" s="38" t="s">
        <v>253</v>
      </c>
      <c r="D170" s="117">
        <v>2.8414999999999999</v>
      </c>
      <c r="E170" s="104">
        <v>5.6829999999999998</v>
      </c>
      <c r="F170" s="117">
        <v>4.4722999999999997</v>
      </c>
      <c r="G170" s="117">
        <v>1.9513</v>
      </c>
    </row>
    <row r="171" spans="1:7" ht="15.75">
      <c r="A171" s="37">
        <v>9820</v>
      </c>
      <c r="B171" s="38" t="s">
        <v>255</v>
      </c>
      <c r="C171" s="38" t="s">
        <v>253</v>
      </c>
      <c r="D171" s="117">
        <v>2.8414999999999999</v>
      </c>
      <c r="E171" s="104">
        <v>5.6829999999999998</v>
      </c>
      <c r="F171" s="117">
        <v>4.4722999999999997</v>
      </c>
      <c r="G171" s="117">
        <v>1.9513</v>
      </c>
    </row>
    <row r="172" spans="1:7" ht="15.75">
      <c r="A172" s="37">
        <v>9820</v>
      </c>
      <c r="B172" s="38" t="s">
        <v>253</v>
      </c>
      <c r="C172" s="38" t="s">
        <v>253</v>
      </c>
      <c r="D172" s="117">
        <v>2.8414999999999999</v>
      </c>
      <c r="E172" s="104">
        <v>5.6829999999999998</v>
      </c>
      <c r="F172" s="117">
        <v>4.4722999999999997</v>
      </c>
      <c r="G172" s="117">
        <v>1.9513</v>
      </c>
    </row>
    <row r="173" spans="1:7" ht="15.75">
      <c r="A173" s="37">
        <v>9820</v>
      </c>
      <c r="B173" s="38" t="s">
        <v>256</v>
      </c>
      <c r="C173" s="38" t="s">
        <v>253</v>
      </c>
      <c r="D173" s="117">
        <v>2.8414999999999999</v>
      </c>
      <c r="E173" s="104">
        <v>5.6829999999999998</v>
      </c>
      <c r="F173" s="117">
        <v>4.4722999999999997</v>
      </c>
      <c r="G173" s="117">
        <v>1.9513</v>
      </c>
    </row>
    <row r="174" spans="1:7" ht="15.75">
      <c r="A174" s="37">
        <v>9820</v>
      </c>
      <c r="B174" s="38" t="s">
        <v>257</v>
      </c>
      <c r="C174" s="38" t="s">
        <v>253</v>
      </c>
      <c r="D174" s="117">
        <v>2.8414999999999999</v>
      </c>
      <c r="E174" s="104">
        <v>5.6829999999999998</v>
      </c>
      <c r="F174" s="117">
        <v>4.4722999999999997</v>
      </c>
      <c r="G174" s="117">
        <v>1.9513</v>
      </c>
    </row>
    <row r="175" spans="1:7" ht="15.75">
      <c r="A175" s="37">
        <v>8433</v>
      </c>
      <c r="B175" s="38" t="s">
        <v>258</v>
      </c>
      <c r="C175" s="38" t="s">
        <v>259</v>
      </c>
      <c r="D175" s="117">
        <v>2.8414999999999999</v>
      </c>
      <c r="E175" s="104">
        <v>5.6829999999999998</v>
      </c>
      <c r="F175" s="117">
        <v>4.4722999999999997</v>
      </c>
      <c r="G175" s="117">
        <v>1.9513</v>
      </c>
    </row>
    <row r="176" spans="1:7" ht="15.75">
      <c r="A176" s="37">
        <v>8434</v>
      </c>
      <c r="B176" s="38" t="s">
        <v>260</v>
      </c>
      <c r="C176" s="38" t="s">
        <v>259</v>
      </c>
      <c r="D176" s="117">
        <v>2.8414999999999999</v>
      </c>
      <c r="E176" s="104">
        <v>5.6829999999999998</v>
      </c>
      <c r="F176" s="117">
        <v>4.4722999999999997</v>
      </c>
      <c r="G176" s="117">
        <v>1.9513</v>
      </c>
    </row>
    <row r="177" spans="1:7" ht="15.75">
      <c r="A177" s="37">
        <v>8433</v>
      </c>
      <c r="B177" s="38" t="s">
        <v>261</v>
      </c>
      <c r="C177" s="38" t="s">
        <v>259</v>
      </c>
      <c r="D177" s="117">
        <v>2.8414999999999999</v>
      </c>
      <c r="E177" s="104">
        <v>5.6829999999999998</v>
      </c>
      <c r="F177" s="117">
        <v>4.4722999999999997</v>
      </c>
      <c r="G177" s="117">
        <v>1.9513</v>
      </c>
    </row>
    <row r="178" spans="1:7" ht="15.75">
      <c r="A178" s="37">
        <v>8430</v>
      </c>
      <c r="B178" s="38" t="s">
        <v>259</v>
      </c>
      <c r="C178" s="38" t="s">
        <v>259</v>
      </c>
      <c r="D178" s="117">
        <v>2.8414999999999999</v>
      </c>
      <c r="E178" s="104">
        <v>5.6829999999999998</v>
      </c>
      <c r="F178" s="117">
        <v>4.4722999999999997</v>
      </c>
      <c r="G178" s="117">
        <v>1.9513</v>
      </c>
    </row>
    <row r="179" spans="1:7" ht="15.75">
      <c r="A179" s="37">
        <v>8433</v>
      </c>
      <c r="B179" s="38" t="s">
        <v>262</v>
      </c>
      <c r="C179" s="38" t="s">
        <v>259</v>
      </c>
      <c r="D179" s="117">
        <v>2.8414999999999999</v>
      </c>
      <c r="E179" s="104">
        <v>5.6829999999999998</v>
      </c>
      <c r="F179" s="117">
        <v>4.4722999999999997</v>
      </c>
      <c r="G179" s="117">
        <v>1.9513</v>
      </c>
    </row>
    <row r="180" spans="1:7" ht="15.75">
      <c r="A180" s="37">
        <v>8433</v>
      </c>
      <c r="B180" s="38" t="s">
        <v>263</v>
      </c>
      <c r="C180" s="38" t="s">
        <v>259</v>
      </c>
      <c r="D180" s="117">
        <v>2.8414999999999999</v>
      </c>
      <c r="E180" s="104">
        <v>5.6829999999999998</v>
      </c>
      <c r="F180" s="117">
        <v>4.4722999999999997</v>
      </c>
      <c r="G180" s="117">
        <v>1.9513</v>
      </c>
    </row>
    <row r="181" spans="1:7" ht="15.75">
      <c r="A181" s="37">
        <v>8434</v>
      </c>
      <c r="B181" s="38" t="s">
        <v>264</v>
      </c>
      <c r="C181" s="38" t="s">
        <v>259</v>
      </c>
      <c r="D181" s="117">
        <v>2.8414999999999999</v>
      </c>
      <c r="E181" s="104">
        <v>5.6829999999999998</v>
      </c>
      <c r="F181" s="117">
        <v>4.4722999999999997</v>
      </c>
      <c r="G181" s="117">
        <v>1.9513</v>
      </c>
    </row>
    <row r="182" spans="1:7" ht="15.75">
      <c r="A182" s="37">
        <v>8431</v>
      </c>
      <c r="B182" s="38" t="s">
        <v>265</v>
      </c>
      <c r="C182" s="38" t="s">
        <v>259</v>
      </c>
      <c r="D182" s="117">
        <v>2.8414999999999999</v>
      </c>
      <c r="E182" s="104">
        <v>5.6829999999999998</v>
      </c>
      <c r="F182" s="117">
        <v>4.4722999999999997</v>
      </c>
      <c r="G182" s="117">
        <v>1.9513</v>
      </c>
    </row>
    <row r="183" spans="1:7" ht="15.75">
      <c r="A183" s="37">
        <v>8432</v>
      </c>
      <c r="B183" s="38" t="s">
        <v>266</v>
      </c>
      <c r="C183" s="38" t="s">
        <v>259</v>
      </c>
      <c r="D183" s="117">
        <v>2.8414999999999999</v>
      </c>
      <c r="E183" s="104">
        <v>5.6829999999999998</v>
      </c>
      <c r="F183" s="117">
        <v>4.4722999999999997</v>
      </c>
      <c r="G183" s="117">
        <v>1.9513</v>
      </c>
    </row>
    <row r="184" spans="1:7" ht="15.75">
      <c r="A184" s="37">
        <v>8890</v>
      </c>
      <c r="B184" s="38" t="s">
        <v>267</v>
      </c>
      <c r="C184" s="38" t="s">
        <v>267</v>
      </c>
      <c r="D184" s="117">
        <v>2.8414999999999999</v>
      </c>
      <c r="E184" s="104">
        <v>5.6829999999999998</v>
      </c>
      <c r="F184" s="117">
        <v>4.4722999999999997</v>
      </c>
      <c r="G184" s="117">
        <v>1.9513</v>
      </c>
    </row>
    <row r="185" spans="1:7" ht="15.75">
      <c r="A185" s="37">
        <v>9810</v>
      </c>
      <c r="B185" s="38" t="s">
        <v>268</v>
      </c>
      <c r="C185" s="38" t="s">
        <v>269</v>
      </c>
      <c r="D185" s="117">
        <v>2.8414999999999999</v>
      </c>
      <c r="E185" s="104">
        <v>5.6829999999999998</v>
      </c>
      <c r="F185" s="117">
        <v>4.4722999999999997</v>
      </c>
      <c r="G185" s="117">
        <v>1.9513</v>
      </c>
    </row>
    <row r="186" spans="1:7" ht="15.75">
      <c r="A186" s="37">
        <v>9810</v>
      </c>
      <c r="B186" s="38" t="s">
        <v>269</v>
      </c>
      <c r="C186" s="38" t="s">
        <v>269</v>
      </c>
      <c r="D186" s="117">
        <v>2.8414999999999999</v>
      </c>
      <c r="E186" s="104">
        <v>5.6829999999999998</v>
      </c>
      <c r="F186" s="117">
        <v>4.4722999999999997</v>
      </c>
      <c r="G186" s="117">
        <v>1.9513</v>
      </c>
    </row>
    <row r="187" spans="1:7" ht="15.75">
      <c r="A187" s="37">
        <v>9850</v>
      </c>
      <c r="B187" s="38" t="s">
        <v>270</v>
      </c>
      <c r="C187" s="38" t="s">
        <v>137</v>
      </c>
      <c r="D187" s="117">
        <v>2.8414999999999999</v>
      </c>
      <c r="E187" s="104">
        <v>5.6829999999999998</v>
      </c>
      <c r="F187" s="117">
        <v>4.4722999999999997</v>
      </c>
      <c r="G187" s="117">
        <v>1.9513</v>
      </c>
    </row>
    <row r="188" spans="1:7" ht="15.75">
      <c r="A188" s="37">
        <v>9850</v>
      </c>
      <c r="B188" s="38" t="s">
        <v>271</v>
      </c>
      <c r="C188" s="38" t="s">
        <v>137</v>
      </c>
      <c r="D188" s="117">
        <v>2.8414999999999999</v>
      </c>
      <c r="E188" s="104">
        <v>5.6829999999999998</v>
      </c>
      <c r="F188" s="117">
        <v>4.4722999999999997</v>
      </c>
      <c r="G188" s="117">
        <v>1.9513</v>
      </c>
    </row>
    <row r="189" spans="1:7" ht="15.75">
      <c r="A189" s="37">
        <v>9850</v>
      </c>
      <c r="B189" s="38" t="s">
        <v>272</v>
      </c>
      <c r="C189" s="38" t="s">
        <v>137</v>
      </c>
      <c r="D189" s="117">
        <v>2.8414999999999999</v>
      </c>
      <c r="E189" s="104">
        <v>5.6829999999999998</v>
      </c>
      <c r="F189" s="117">
        <v>4.4722999999999997</v>
      </c>
      <c r="G189" s="117">
        <v>1.9513</v>
      </c>
    </row>
    <row r="190" spans="1:7" ht="15.75">
      <c r="A190" s="37">
        <v>9850</v>
      </c>
      <c r="B190" s="38" t="s">
        <v>273</v>
      </c>
      <c r="C190" s="38" t="s">
        <v>137</v>
      </c>
      <c r="D190" s="117">
        <v>2.8414999999999999</v>
      </c>
      <c r="E190" s="104">
        <v>5.6829999999999998</v>
      </c>
      <c r="F190" s="117">
        <v>4.4722999999999997</v>
      </c>
      <c r="G190" s="117">
        <v>1.9513</v>
      </c>
    </row>
    <row r="191" spans="1:7" ht="15.75">
      <c r="A191" s="37">
        <v>9850</v>
      </c>
      <c r="B191" s="38" t="s">
        <v>274</v>
      </c>
      <c r="C191" s="38" t="s">
        <v>137</v>
      </c>
      <c r="D191" s="117">
        <v>2.8414999999999999</v>
      </c>
      <c r="E191" s="104">
        <v>5.6829999999999998</v>
      </c>
      <c r="F191" s="117">
        <v>4.4722999999999997</v>
      </c>
      <c r="G191" s="117">
        <v>1.9513</v>
      </c>
    </row>
    <row r="192" spans="1:7" ht="15.75">
      <c r="A192" s="37">
        <v>9850</v>
      </c>
      <c r="B192" s="38" t="s">
        <v>275</v>
      </c>
      <c r="C192" s="38" t="s">
        <v>137</v>
      </c>
      <c r="D192" s="117">
        <v>2.8414999999999999</v>
      </c>
      <c r="E192" s="104">
        <v>5.6829999999999998</v>
      </c>
      <c r="F192" s="117">
        <v>4.4722999999999997</v>
      </c>
      <c r="G192" s="117">
        <v>1.9513</v>
      </c>
    </row>
    <row r="193" spans="1:7" ht="15.75">
      <c r="A193" s="37">
        <v>8400</v>
      </c>
      <c r="B193" s="38" t="s">
        <v>276</v>
      </c>
      <c r="C193" s="38" t="s">
        <v>277</v>
      </c>
      <c r="D193" s="117">
        <v>2.8414999999999999</v>
      </c>
      <c r="E193" s="104">
        <v>5.6829999999999998</v>
      </c>
      <c r="F193" s="117">
        <v>4.4722999999999997</v>
      </c>
      <c r="G193" s="117">
        <v>1.9513</v>
      </c>
    </row>
    <row r="194" spans="1:7" ht="15.75">
      <c r="A194" s="37">
        <v>8400</v>
      </c>
      <c r="B194" s="38" t="s">
        <v>277</v>
      </c>
      <c r="C194" s="38" t="s">
        <v>277</v>
      </c>
      <c r="D194" s="117">
        <v>2.8414999999999999</v>
      </c>
      <c r="E194" s="104">
        <v>5.6829999999999998</v>
      </c>
      <c r="F194" s="117">
        <v>4.4722999999999997</v>
      </c>
      <c r="G194" s="117">
        <v>1.9513</v>
      </c>
    </row>
    <row r="195" spans="1:7" ht="15.75">
      <c r="A195" s="37">
        <v>8400</v>
      </c>
      <c r="B195" s="38" t="s">
        <v>278</v>
      </c>
      <c r="C195" s="38" t="s">
        <v>277</v>
      </c>
      <c r="D195" s="117">
        <v>2.8414999999999999</v>
      </c>
      <c r="E195" s="104">
        <v>5.6829999999999998</v>
      </c>
      <c r="F195" s="117">
        <v>4.4722999999999997</v>
      </c>
      <c r="G195" s="117">
        <v>1.9513</v>
      </c>
    </row>
    <row r="196" spans="1:7" ht="15.75">
      <c r="A196" s="37">
        <v>8400</v>
      </c>
      <c r="B196" s="38" t="s">
        <v>279</v>
      </c>
      <c r="C196" s="38" t="s">
        <v>277</v>
      </c>
      <c r="D196" s="117">
        <v>2.8414999999999999</v>
      </c>
      <c r="E196" s="104">
        <v>5.6829999999999998</v>
      </c>
      <c r="F196" s="117">
        <v>4.4722999999999997</v>
      </c>
      <c r="G196" s="117">
        <v>1.9513</v>
      </c>
    </row>
    <row r="197" spans="1:7" ht="15.75">
      <c r="A197" s="37">
        <v>8400</v>
      </c>
      <c r="B197" s="38" t="s">
        <v>280</v>
      </c>
      <c r="C197" s="38" t="s">
        <v>277</v>
      </c>
      <c r="D197" s="117">
        <v>2.8414999999999999</v>
      </c>
      <c r="E197" s="104">
        <v>5.6829999999999998</v>
      </c>
      <c r="F197" s="117">
        <v>4.4722999999999997</v>
      </c>
      <c r="G197" s="117">
        <v>1.9513</v>
      </c>
    </row>
    <row r="198" spans="1:7" ht="15.75">
      <c r="A198" s="37">
        <v>9860</v>
      </c>
      <c r="B198" s="38" t="s">
        <v>281</v>
      </c>
      <c r="C198" s="38" t="s">
        <v>282</v>
      </c>
      <c r="D198" s="117">
        <v>2.8414999999999999</v>
      </c>
      <c r="E198" s="104">
        <v>5.6829999999999998</v>
      </c>
      <c r="F198" s="117">
        <v>4.4722999999999997</v>
      </c>
      <c r="G198" s="117">
        <v>1.9513</v>
      </c>
    </row>
    <row r="199" spans="1:7" ht="15.75">
      <c r="A199" s="37">
        <v>9860</v>
      </c>
      <c r="B199" s="38" t="s">
        <v>283</v>
      </c>
      <c r="C199" s="38" t="s">
        <v>282</v>
      </c>
      <c r="D199" s="117">
        <v>2.8414999999999999</v>
      </c>
      <c r="E199" s="104">
        <v>5.6829999999999998</v>
      </c>
      <c r="F199" s="117">
        <v>4.4722999999999997</v>
      </c>
      <c r="G199" s="117">
        <v>1.9513</v>
      </c>
    </row>
    <row r="200" spans="1:7" ht="15.75">
      <c r="A200" s="37">
        <v>9860</v>
      </c>
      <c r="B200" s="38" t="s">
        <v>284</v>
      </c>
      <c r="C200" s="38" t="s">
        <v>282</v>
      </c>
      <c r="D200" s="117">
        <v>2.8414999999999999</v>
      </c>
      <c r="E200" s="104">
        <v>5.6829999999999998</v>
      </c>
      <c r="F200" s="117">
        <v>4.4722999999999997</v>
      </c>
      <c r="G200" s="117">
        <v>1.9513</v>
      </c>
    </row>
    <row r="201" spans="1:7" ht="15.75">
      <c r="A201" s="37">
        <v>9860</v>
      </c>
      <c r="B201" s="38" t="s">
        <v>285</v>
      </c>
      <c r="C201" s="38" t="s">
        <v>282</v>
      </c>
      <c r="D201" s="117">
        <v>2.8414999999999999</v>
      </c>
      <c r="E201" s="104">
        <v>5.6829999999999998</v>
      </c>
      <c r="F201" s="117">
        <v>4.4722999999999997</v>
      </c>
      <c r="G201" s="117">
        <v>1.9513</v>
      </c>
    </row>
    <row r="202" spans="1:7" ht="15.75">
      <c r="A202" s="37">
        <v>9860</v>
      </c>
      <c r="B202" s="38" t="s">
        <v>282</v>
      </c>
      <c r="C202" s="38" t="s">
        <v>282</v>
      </c>
      <c r="D202" s="117">
        <v>2.8414999999999999</v>
      </c>
      <c r="E202" s="104">
        <v>5.6829999999999998</v>
      </c>
      <c r="F202" s="117">
        <v>4.4722999999999997</v>
      </c>
      <c r="G202" s="117">
        <v>1.9513</v>
      </c>
    </row>
    <row r="203" spans="1:7" ht="15.75">
      <c r="A203" s="37">
        <v>9860</v>
      </c>
      <c r="B203" s="38" t="s">
        <v>286</v>
      </c>
      <c r="C203" s="38" t="s">
        <v>282</v>
      </c>
      <c r="D203" s="117">
        <v>2.8414999999999999</v>
      </c>
      <c r="E203" s="104">
        <v>5.6829999999999998</v>
      </c>
      <c r="F203" s="117">
        <v>4.4722999999999997</v>
      </c>
      <c r="G203" s="117">
        <v>1.9513</v>
      </c>
    </row>
    <row r="204" spans="1:7" ht="15.75">
      <c r="A204" s="37">
        <v>8020</v>
      </c>
      <c r="B204" s="38" t="s">
        <v>287</v>
      </c>
      <c r="C204" s="38" t="s">
        <v>287</v>
      </c>
      <c r="D204" s="117">
        <v>2.8414999999999999</v>
      </c>
      <c r="E204" s="104">
        <v>5.6829999999999998</v>
      </c>
      <c r="F204" s="117">
        <v>4.4722999999999997</v>
      </c>
      <c r="G204" s="117">
        <v>1.9513</v>
      </c>
    </row>
    <row r="205" spans="1:7" ht="15.75">
      <c r="A205" s="37">
        <v>8020</v>
      </c>
      <c r="B205" s="38" t="s">
        <v>288</v>
      </c>
      <c r="C205" s="38" t="s">
        <v>287</v>
      </c>
      <c r="D205" s="117">
        <v>2.8414999999999999</v>
      </c>
      <c r="E205" s="104">
        <v>5.6829999999999998</v>
      </c>
      <c r="F205" s="117">
        <v>4.4722999999999997</v>
      </c>
      <c r="G205" s="117">
        <v>1.9513</v>
      </c>
    </row>
    <row r="206" spans="1:7" ht="15.75">
      <c r="A206" s="37">
        <v>8020</v>
      </c>
      <c r="B206" s="38" t="s">
        <v>289</v>
      </c>
      <c r="C206" s="38" t="s">
        <v>287</v>
      </c>
      <c r="D206" s="117">
        <v>2.8414999999999999</v>
      </c>
      <c r="E206" s="104">
        <v>5.6829999999999998</v>
      </c>
      <c r="F206" s="117">
        <v>4.4722999999999997</v>
      </c>
      <c r="G206" s="117">
        <v>1.9513</v>
      </c>
    </row>
    <row r="207" spans="1:7" ht="15.75">
      <c r="A207" s="37">
        <v>8020</v>
      </c>
      <c r="B207" s="38" t="s">
        <v>290</v>
      </c>
      <c r="C207" s="38" t="s">
        <v>287</v>
      </c>
      <c r="D207" s="117">
        <v>2.8414999999999999</v>
      </c>
      <c r="E207" s="104">
        <v>5.6829999999999998</v>
      </c>
      <c r="F207" s="117">
        <v>4.4722999999999997</v>
      </c>
      <c r="G207" s="117">
        <v>1.9513</v>
      </c>
    </row>
    <row r="208" spans="1:7" ht="15.75">
      <c r="A208" s="37">
        <v>9700</v>
      </c>
      <c r="B208" s="38" t="s">
        <v>291</v>
      </c>
      <c r="C208" s="38" t="s">
        <v>292</v>
      </c>
      <c r="D208" s="117">
        <v>2.8414999999999999</v>
      </c>
      <c r="E208" s="104">
        <v>5.6829999999999998</v>
      </c>
      <c r="F208" s="117">
        <v>4.4722999999999997</v>
      </c>
      <c r="G208" s="117">
        <v>1.9513</v>
      </c>
    </row>
    <row r="209" spans="1:7" ht="15.75">
      <c r="A209" s="37">
        <v>9700</v>
      </c>
      <c r="B209" s="38" t="s">
        <v>293</v>
      </c>
      <c r="C209" s="38" t="s">
        <v>292</v>
      </c>
      <c r="D209" s="117">
        <v>2.8414999999999999</v>
      </c>
      <c r="E209" s="104">
        <v>5.6829999999999998</v>
      </c>
      <c r="F209" s="117">
        <v>4.4722999999999997</v>
      </c>
      <c r="G209" s="117">
        <v>1.9513</v>
      </c>
    </row>
    <row r="210" spans="1:7" ht="15.75">
      <c r="A210" s="37">
        <v>9700</v>
      </c>
      <c r="B210" s="38" t="s">
        <v>294</v>
      </c>
      <c r="C210" s="38" t="s">
        <v>292</v>
      </c>
      <c r="D210" s="117">
        <v>2.8414999999999999</v>
      </c>
      <c r="E210" s="104">
        <v>5.6829999999999998</v>
      </c>
      <c r="F210" s="117">
        <v>4.4722999999999997</v>
      </c>
      <c r="G210" s="117">
        <v>1.9513</v>
      </c>
    </row>
    <row r="211" spans="1:7" ht="15.75">
      <c r="A211" s="37">
        <v>9700</v>
      </c>
      <c r="B211" s="38" t="s">
        <v>295</v>
      </c>
      <c r="C211" s="38" t="s">
        <v>292</v>
      </c>
      <c r="D211" s="117">
        <v>2.8414999999999999</v>
      </c>
      <c r="E211" s="104">
        <v>5.6829999999999998</v>
      </c>
      <c r="F211" s="117">
        <v>4.4722999999999997</v>
      </c>
      <c r="G211" s="117">
        <v>1.9513</v>
      </c>
    </row>
    <row r="212" spans="1:7" ht="15.75">
      <c r="A212" s="37">
        <v>9700</v>
      </c>
      <c r="B212" s="38" t="s">
        <v>296</v>
      </c>
      <c r="C212" s="38" t="s">
        <v>292</v>
      </c>
      <c r="D212" s="117">
        <v>2.8414999999999999</v>
      </c>
      <c r="E212" s="104">
        <v>5.6829999999999998</v>
      </c>
      <c r="F212" s="117">
        <v>4.4722999999999997</v>
      </c>
      <c r="G212" s="117">
        <v>1.9513</v>
      </c>
    </row>
    <row r="213" spans="1:7" ht="15.75">
      <c r="A213" s="37">
        <v>9700</v>
      </c>
      <c r="B213" s="38" t="s">
        <v>297</v>
      </c>
      <c r="C213" s="38" t="s">
        <v>292</v>
      </c>
      <c r="D213" s="117">
        <v>2.8414999999999999</v>
      </c>
      <c r="E213" s="104">
        <v>5.6829999999999998</v>
      </c>
      <c r="F213" s="117">
        <v>4.4722999999999997</v>
      </c>
      <c r="G213" s="117">
        <v>1.9513</v>
      </c>
    </row>
    <row r="214" spans="1:7" ht="15.75">
      <c r="A214" s="37">
        <v>9700</v>
      </c>
      <c r="B214" s="38" t="s">
        <v>298</v>
      </c>
      <c r="C214" s="38" t="s">
        <v>292</v>
      </c>
      <c r="D214" s="117">
        <v>2.8414999999999999</v>
      </c>
      <c r="E214" s="104">
        <v>5.6829999999999998</v>
      </c>
      <c r="F214" s="117">
        <v>4.4722999999999997</v>
      </c>
      <c r="G214" s="117">
        <v>1.9513</v>
      </c>
    </row>
    <row r="215" spans="1:7" ht="15.75">
      <c r="A215" s="37">
        <v>9700</v>
      </c>
      <c r="B215" s="38" t="s">
        <v>299</v>
      </c>
      <c r="C215" s="38" t="s">
        <v>292</v>
      </c>
      <c r="D215" s="117">
        <v>2.8414999999999999</v>
      </c>
      <c r="E215" s="104">
        <v>5.6829999999999998</v>
      </c>
      <c r="F215" s="117">
        <v>4.4722999999999997</v>
      </c>
      <c r="G215" s="117">
        <v>1.9513</v>
      </c>
    </row>
    <row r="216" spans="1:7" ht="15.75">
      <c r="A216" s="37">
        <v>9700</v>
      </c>
      <c r="B216" s="38" t="s">
        <v>300</v>
      </c>
      <c r="C216" s="38" t="s">
        <v>292</v>
      </c>
      <c r="D216" s="117">
        <v>2.8414999999999999</v>
      </c>
      <c r="E216" s="104">
        <v>5.6829999999999998</v>
      </c>
      <c r="F216" s="117">
        <v>4.4722999999999997</v>
      </c>
      <c r="G216" s="117">
        <v>1.9513</v>
      </c>
    </row>
    <row r="217" spans="1:7" ht="15.75">
      <c r="A217" s="37">
        <v>9700</v>
      </c>
      <c r="B217" s="38" t="s">
        <v>301</v>
      </c>
      <c r="C217" s="38" t="s">
        <v>292</v>
      </c>
      <c r="D217" s="117">
        <v>2.8414999999999999</v>
      </c>
      <c r="E217" s="104">
        <v>5.6829999999999998</v>
      </c>
      <c r="F217" s="117">
        <v>4.4722999999999997</v>
      </c>
      <c r="G217" s="117">
        <v>1.9513</v>
      </c>
    </row>
    <row r="218" spans="1:7" ht="15.75">
      <c r="A218" s="37">
        <v>9700</v>
      </c>
      <c r="B218" s="38" t="s">
        <v>302</v>
      </c>
      <c r="C218" s="38" t="s">
        <v>292</v>
      </c>
      <c r="D218" s="117">
        <v>2.8414999999999999</v>
      </c>
      <c r="E218" s="104">
        <v>5.6829999999999998</v>
      </c>
      <c r="F218" s="117">
        <v>4.4722999999999997</v>
      </c>
      <c r="G218" s="117">
        <v>1.9513</v>
      </c>
    </row>
    <row r="219" spans="1:7" ht="15.75">
      <c r="A219" s="37">
        <v>9700</v>
      </c>
      <c r="B219" s="38" t="s">
        <v>303</v>
      </c>
      <c r="C219" s="38" t="s">
        <v>292</v>
      </c>
      <c r="D219" s="117">
        <v>2.8414999999999999</v>
      </c>
      <c r="E219" s="104">
        <v>5.6829999999999998</v>
      </c>
      <c r="F219" s="117">
        <v>4.4722999999999997</v>
      </c>
      <c r="G219" s="117">
        <v>1.9513</v>
      </c>
    </row>
    <row r="220" spans="1:7" ht="15.75">
      <c r="A220" s="37">
        <v>9700</v>
      </c>
      <c r="B220" s="38" t="s">
        <v>304</v>
      </c>
      <c r="C220" s="38" t="s">
        <v>292</v>
      </c>
      <c r="D220" s="117">
        <v>2.8414999999999999</v>
      </c>
      <c r="E220" s="104">
        <v>5.6829999999999998</v>
      </c>
      <c r="F220" s="117">
        <v>4.4722999999999997</v>
      </c>
      <c r="G220" s="117">
        <v>1.9513</v>
      </c>
    </row>
    <row r="221" spans="1:7" ht="15.75">
      <c r="A221" s="37">
        <v>9700</v>
      </c>
      <c r="B221" s="38" t="s">
        <v>305</v>
      </c>
      <c r="C221" s="38" t="s">
        <v>292</v>
      </c>
      <c r="D221" s="117">
        <v>2.8414999999999999</v>
      </c>
      <c r="E221" s="104">
        <v>5.6829999999999998</v>
      </c>
      <c r="F221" s="117">
        <v>4.4722999999999997</v>
      </c>
      <c r="G221" s="117">
        <v>1.9513</v>
      </c>
    </row>
    <row r="222" spans="1:7" ht="15.75">
      <c r="A222" s="37">
        <v>9600</v>
      </c>
      <c r="B222" s="38" t="s">
        <v>306</v>
      </c>
      <c r="C222" s="38" t="s">
        <v>306</v>
      </c>
      <c r="D222" s="117">
        <v>2.8414999999999999</v>
      </c>
      <c r="E222" s="104">
        <v>5.6829999999999998</v>
      </c>
      <c r="F222" s="117">
        <v>4.4722999999999997</v>
      </c>
      <c r="G222" s="117">
        <v>1.9513</v>
      </c>
    </row>
    <row r="223" spans="1:7" ht="15.75">
      <c r="A223" s="37">
        <v>8755</v>
      </c>
      <c r="B223" s="38" t="s">
        <v>307</v>
      </c>
      <c r="C223" s="38" t="s">
        <v>307</v>
      </c>
      <c r="D223" s="117">
        <v>2.8414999999999999</v>
      </c>
      <c r="E223" s="104">
        <v>5.6829999999999998</v>
      </c>
      <c r="F223" s="117">
        <v>4.4722999999999997</v>
      </c>
      <c r="G223" s="117">
        <v>1.9513</v>
      </c>
    </row>
    <row r="224" spans="1:7" ht="15.75">
      <c r="A224" s="37">
        <v>9520</v>
      </c>
      <c r="B224" s="38" t="s">
        <v>308</v>
      </c>
      <c r="C224" s="38" t="s">
        <v>309</v>
      </c>
      <c r="D224" s="117">
        <v>2.8414999999999999</v>
      </c>
      <c r="E224" s="104">
        <v>5.6829999999999998</v>
      </c>
      <c r="F224" s="117">
        <v>4.4722999999999997</v>
      </c>
      <c r="G224" s="117">
        <v>1.9513</v>
      </c>
    </row>
    <row r="225" spans="1:7" ht="15.75">
      <c r="A225" s="37">
        <v>9521</v>
      </c>
      <c r="B225" s="38" t="s">
        <v>310</v>
      </c>
      <c r="C225" s="38" t="s">
        <v>309</v>
      </c>
      <c r="D225" s="117">
        <v>2.8414999999999999</v>
      </c>
      <c r="E225" s="104">
        <v>5.6829999999999998</v>
      </c>
      <c r="F225" s="117">
        <v>4.4722999999999997</v>
      </c>
      <c r="G225" s="117">
        <v>1.9513</v>
      </c>
    </row>
    <row r="226" spans="1:7" ht="15.75">
      <c r="A226" s="37">
        <v>9520</v>
      </c>
      <c r="B226" s="38" t="s">
        <v>309</v>
      </c>
      <c r="C226" s="38" t="s">
        <v>309</v>
      </c>
      <c r="D226" s="117">
        <v>2.8414999999999999</v>
      </c>
      <c r="E226" s="104">
        <v>5.6829999999999998</v>
      </c>
      <c r="F226" s="117">
        <v>4.4722999999999997</v>
      </c>
      <c r="G226" s="117">
        <v>1.9513</v>
      </c>
    </row>
    <row r="227" spans="1:7" ht="15.75">
      <c r="A227" s="37">
        <v>9520</v>
      </c>
      <c r="B227" s="38" t="s">
        <v>311</v>
      </c>
      <c r="C227" s="38" t="s">
        <v>309</v>
      </c>
      <c r="D227" s="117">
        <v>2.8414999999999999</v>
      </c>
      <c r="E227" s="104">
        <v>5.6829999999999998</v>
      </c>
      <c r="F227" s="117">
        <v>4.4722999999999997</v>
      </c>
      <c r="G227" s="117">
        <v>1.9513</v>
      </c>
    </row>
    <row r="228" spans="1:7" ht="15.75">
      <c r="A228" s="37">
        <v>9520</v>
      </c>
      <c r="B228" s="38" t="s">
        <v>312</v>
      </c>
      <c r="C228" s="38" t="s">
        <v>309</v>
      </c>
      <c r="D228" s="117">
        <v>2.8414999999999999</v>
      </c>
      <c r="E228" s="104">
        <v>5.6829999999999998</v>
      </c>
      <c r="F228" s="117">
        <v>4.4722999999999997</v>
      </c>
      <c r="G228" s="117">
        <v>1.9513</v>
      </c>
    </row>
    <row r="229" spans="1:7" ht="15.75">
      <c r="A229" s="37">
        <v>9831</v>
      </c>
      <c r="B229" s="38" t="s">
        <v>313</v>
      </c>
      <c r="C229" s="38" t="s">
        <v>314</v>
      </c>
      <c r="D229" s="117">
        <v>2.8414999999999999</v>
      </c>
      <c r="E229" s="104">
        <v>5.6829999999999998</v>
      </c>
      <c r="F229" s="117">
        <v>4.4722999999999997</v>
      </c>
      <c r="G229" s="117">
        <v>1.9513</v>
      </c>
    </row>
    <row r="230" spans="1:7" ht="15.75">
      <c r="A230" s="37">
        <v>9830</v>
      </c>
      <c r="B230" s="38" t="s">
        <v>314</v>
      </c>
      <c r="C230" s="38" t="s">
        <v>314</v>
      </c>
      <c r="D230" s="117">
        <v>2.8414999999999999</v>
      </c>
      <c r="E230" s="104">
        <v>5.6829999999999998</v>
      </c>
      <c r="F230" s="117">
        <v>4.4722999999999997</v>
      </c>
      <c r="G230" s="117">
        <v>1.9513</v>
      </c>
    </row>
    <row r="231" spans="1:7" ht="15.75">
      <c r="A231" s="37">
        <v>1742</v>
      </c>
      <c r="B231" s="38" t="s">
        <v>315</v>
      </c>
      <c r="C231" s="38" t="s">
        <v>316</v>
      </c>
      <c r="D231" s="117">
        <v>2.8414999999999999</v>
      </c>
      <c r="E231" s="104">
        <v>5.6829999999999998</v>
      </c>
      <c r="F231" s="117">
        <v>4.4722999999999997</v>
      </c>
      <c r="G231" s="117">
        <v>1.9513</v>
      </c>
    </row>
    <row r="232" spans="1:7" ht="15.75">
      <c r="A232" s="37">
        <v>1741</v>
      </c>
      <c r="B232" s="38" t="s">
        <v>317</v>
      </c>
      <c r="C232" s="38" t="s">
        <v>316</v>
      </c>
      <c r="D232" s="117">
        <v>2.8414999999999999</v>
      </c>
      <c r="E232" s="104">
        <v>5.6829999999999998</v>
      </c>
      <c r="F232" s="117">
        <v>4.4722999999999997</v>
      </c>
      <c r="G232" s="117">
        <v>1.9513</v>
      </c>
    </row>
    <row r="233" spans="1:7" ht="15.75">
      <c r="A233" s="37">
        <v>1740</v>
      </c>
      <c r="B233" s="38" t="s">
        <v>316</v>
      </c>
      <c r="C233" s="38" t="s">
        <v>316</v>
      </c>
      <c r="D233" s="117">
        <v>2.8414999999999999</v>
      </c>
      <c r="E233" s="104">
        <v>5.6829999999999998</v>
      </c>
      <c r="F233" s="117">
        <v>4.4722999999999997</v>
      </c>
      <c r="G233" s="117">
        <v>1.9513</v>
      </c>
    </row>
    <row r="234" spans="1:7" ht="15.75">
      <c r="A234" s="37">
        <v>1780</v>
      </c>
      <c r="B234" s="38" t="s">
        <v>318</v>
      </c>
      <c r="C234" s="38" t="s">
        <v>318</v>
      </c>
      <c r="D234" s="117">
        <v>2.8414999999999999</v>
      </c>
      <c r="E234" s="104">
        <v>5.6829999999999998</v>
      </c>
      <c r="F234" s="117">
        <v>4.4722999999999997</v>
      </c>
      <c r="G234" s="117">
        <v>1.9513</v>
      </c>
    </row>
    <row r="235" spans="1:7" ht="15.75">
      <c r="A235" s="37">
        <v>9230</v>
      </c>
      <c r="B235" s="38" t="s">
        <v>319</v>
      </c>
      <c r="C235" s="38" t="s">
        <v>320</v>
      </c>
      <c r="D235" s="117">
        <v>2.8414999999999999</v>
      </c>
      <c r="E235" s="104">
        <v>5.6829999999999998</v>
      </c>
      <c r="F235" s="117">
        <v>4.4722999999999997</v>
      </c>
      <c r="G235" s="117">
        <v>1.9513</v>
      </c>
    </row>
    <row r="236" spans="1:7" ht="15.75">
      <c r="A236" s="37">
        <v>9230</v>
      </c>
      <c r="B236" s="38" t="s">
        <v>321</v>
      </c>
      <c r="C236" s="38" t="s">
        <v>320</v>
      </c>
      <c r="D236" s="117">
        <v>2.8414999999999999</v>
      </c>
      <c r="E236" s="104">
        <v>5.6829999999999998</v>
      </c>
      <c r="F236" s="117">
        <v>4.4722999999999997</v>
      </c>
      <c r="G236" s="117">
        <v>1.9513</v>
      </c>
    </row>
    <row r="237" spans="1:7" ht="15.75">
      <c r="A237" s="37">
        <v>9230</v>
      </c>
      <c r="B237" s="38" t="s">
        <v>320</v>
      </c>
      <c r="C237" s="38" t="s">
        <v>320</v>
      </c>
      <c r="D237" s="117">
        <v>2.8414999999999999</v>
      </c>
      <c r="E237" s="104">
        <v>5.6829999999999998</v>
      </c>
      <c r="F237" s="117">
        <v>4.4722999999999997</v>
      </c>
      <c r="G237" s="117">
        <v>1.9513</v>
      </c>
    </row>
    <row r="238" spans="1:7" ht="15.75">
      <c r="A238" s="37">
        <v>9260</v>
      </c>
      <c r="B238" s="38" t="s">
        <v>322</v>
      </c>
      <c r="C238" s="38" t="s">
        <v>323</v>
      </c>
      <c r="D238" s="117">
        <v>2.8414999999999999</v>
      </c>
      <c r="E238" s="104">
        <v>5.6829999999999998</v>
      </c>
      <c r="F238" s="117">
        <v>4.4722999999999997</v>
      </c>
      <c r="G238" s="117">
        <v>1.9513</v>
      </c>
    </row>
    <row r="239" spans="1:7" ht="15.75">
      <c r="A239" s="37">
        <v>9260</v>
      </c>
      <c r="B239" s="38" t="s">
        <v>324</v>
      </c>
      <c r="C239" s="38" t="s">
        <v>323</v>
      </c>
      <c r="D239" s="117">
        <v>2.8414999999999999</v>
      </c>
      <c r="E239" s="104">
        <v>5.6829999999999998</v>
      </c>
      <c r="F239" s="117">
        <v>4.4722999999999997</v>
      </c>
      <c r="G239" s="117">
        <v>1.9513</v>
      </c>
    </row>
    <row r="240" spans="1:7" ht="15.75">
      <c r="A240" s="37">
        <v>9260</v>
      </c>
      <c r="B240" s="38" t="s">
        <v>323</v>
      </c>
      <c r="C240" s="38" t="s">
        <v>323</v>
      </c>
      <c r="D240" s="117">
        <v>2.8414999999999999</v>
      </c>
      <c r="E240" s="104">
        <v>5.6829999999999998</v>
      </c>
      <c r="F240" s="117">
        <v>4.4722999999999997</v>
      </c>
      <c r="G240" s="117">
        <v>1.9513</v>
      </c>
    </row>
    <row r="241" spans="1:7" ht="15.75">
      <c r="A241" s="37">
        <v>9790</v>
      </c>
      <c r="B241" s="38" t="s">
        <v>325</v>
      </c>
      <c r="C241" s="38" t="s">
        <v>326</v>
      </c>
      <c r="D241" s="117">
        <v>2.8414999999999999</v>
      </c>
      <c r="E241" s="104">
        <v>5.6829999999999998</v>
      </c>
      <c r="F241" s="117">
        <v>4.4722999999999997</v>
      </c>
      <c r="G241" s="117">
        <v>1.9513</v>
      </c>
    </row>
    <row r="242" spans="1:7" ht="15.75">
      <c r="A242" s="37">
        <v>9790</v>
      </c>
      <c r="B242" s="38" t="s">
        <v>327</v>
      </c>
      <c r="C242" s="38" t="s">
        <v>326</v>
      </c>
      <c r="D242" s="117">
        <v>2.8414999999999999</v>
      </c>
      <c r="E242" s="104">
        <v>5.6829999999999998</v>
      </c>
      <c r="F242" s="117">
        <v>4.4722999999999997</v>
      </c>
      <c r="G242" s="117">
        <v>1.9513</v>
      </c>
    </row>
    <row r="243" spans="1:7" ht="15.75">
      <c r="A243" s="37">
        <v>9790</v>
      </c>
      <c r="B243" s="38" t="s">
        <v>302</v>
      </c>
      <c r="C243" s="38" t="s">
        <v>326</v>
      </c>
      <c r="D243" s="117">
        <v>2.8414999999999999</v>
      </c>
      <c r="E243" s="104">
        <v>5.6829999999999998</v>
      </c>
      <c r="F243" s="117">
        <v>4.4722999999999997</v>
      </c>
      <c r="G243" s="117">
        <v>1.9513</v>
      </c>
    </row>
    <row r="244" spans="1:7" ht="15.75">
      <c r="A244" s="37">
        <v>9790</v>
      </c>
      <c r="B244" s="38" t="s">
        <v>328</v>
      </c>
      <c r="C244" s="38" t="s">
        <v>326</v>
      </c>
      <c r="D244" s="117">
        <v>2.8414999999999999</v>
      </c>
      <c r="E244" s="104">
        <v>5.6829999999999998</v>
      </c>
      <c r="F244" s="117">
        <v>4.4722999999999997</v>
      </c>
      <c r="G244" s="117">
        <v>1.9513</v>
      </c>
    </row>
    <row r="245" spans="1:7" ht="15.75">
      <c r="A245" s="37">
        <v>9790</v>
      </c>
      <c r="B245" s="38" t="s">
        <v>329</v>
      </c>
      <c r="C245" s="38" t="s">
        <v>326</v>
      </c>
      <c r="D245" s="117">
        <v>2.8414999999999999</v>
      </c>
      <c r="E245" s="104">
        <v>5.6829999999999998</v>
      </c>
      <c r="F245" s="117">
        <v>4.4722999999999997</v>
      </c>
      <c r="G245" s="117">
        <v>1.9513</v>
      </c>
    </row>
    <row r="246" spans="1:7" ht="15.75">
      <c r="A246" s="39">
        <v>1930</v>
      </c>
      <c r="B246" s="40" t="s">
        <v>330</v>
      </c>
      <c r="C246" s="40" t="s">
        <v>330</v>
      </c>
      <c r="D246" s="118">
        <v>2.7462</v>
      </c>
      <c r="E246" s="105">
        <v>4.7256</v>
      </c>
      <c r="F246" s="117">
        <v>4.4722999999999997</v>
      </c>
      <c r="G246" s="117">
        <v>1.9513</v>
      </c>
    </row>
    <row r="247" spans="1:7" ht="15.75">
      <c r="A247" s="39">
        <v>1932</v>
      </c>
      <c r="B247" s="40" t="s">
        <v>331</v>
      </c>
      <c r="C247" s="40" t="s">
        <v>330</v>
      </c>
      <c r="D247" s="118">
        <v>2.7462</v>
      </c>
      <c r="E247" s="105">
        <v>4.7256</v>
      </c>
      <c r="F247" s="117">
        <v>4.4722999999999997</v>
      </c>
      <c r="G247" s="117">
        <v>1.9513</v>
      </c>
    </row>
    <row r="248" spans="1:7" ht="15.75">
      <c r="A248" s="39">
        <v>1933</v>
      </c>
      <c r="B248" s="40" t="s">
        <v>332</v>
      </c>
      <c r="C248" s="40" t="s">
        <v>330</v>
      </c>
      <c r="D248" s="118">
        <v>2.7462</v>
      </c>
      <c r="E248" s="105">
        <v>4.7256</v>
      </c>
      <c r="F248" s="117">
        <v>4.4722999999999997</v>
      </c>
      <c r="G248" s="117">
        <v>1.9513</v>
      </c>
    </row>
    <row r="249" spans="1:7" ht="15.75">
      <c r="A249" s="37">
        <v>9060</v>
      </c>
      <c r="B249" s="38" t="s">
        <v>333</v>
      </c>
      <c r="C249" s="38" t="s">
        <v>333</v>
      </c>
      <c r="D249" s="117">
        <v>2.8414999999999999</v>
      </c>
      <c r="E249" s="104">
        <v>5.6829999999999998</v>
      </c>
      <c r="F249" s="117">
        <v>4.4722999999999997</v>
      </c>
      <c r="G249" s="117">
        <v>1.9513</v>
      </c>
    </row>
    <row r="250" spans="1:7" ht="15.75">
      <c r="A250" s="37">
        <v>9750</v>
      </c>
      <c r="B250" s="38" t="s">
        <v>334</v>
      </c>
      <c r="C250" s="38" t="s">
        <v>218</v>
      </c>
      <c r="D250" s="117">
        <v>2.8414999999999999</v>
      </c>
      <c r="E250" s="104">
        <v>5.6829999999999998</v>
      </c>
      <c r="F250" s="117">
        <v>4.4722999999999997</v>
      </c>
      <c r="G250" s="117">
        <v>1.9513</v>
      </c>
    </row>
    <row r="251" spans="1:7" ht="15.75">
      <c r="A251" s="37">
        <v>9750</v>
      </c>
      <c r="B251" s="38" t="s">
        <v>335</v>
      </c>
      <c r="C251" s="38" t="s">
        <v>218</v>
      </c>
      <c r="D251" s="117">
        <v>2.8414999999999999</v>
      </c>
      <c r="E251" s="104">
        <v>5.6829999999999998</v>
      </c>
      <c r="F251" s="117">
        <v>4.4722999999999997</v>
      </c>
      <c r="G251" s="117">
        <v>1.9513</v>
      </c>
    </row>
    <row r="252" spans="1:7" ht="15.75">
      <c r="A252" s="37">
        <v>9750</v>
      </c>
      <c r="B252" s="38" t="s">
        <v>336</v>
      </c>
      <c r="C252" s="38" t="s">
        <v>218</v>
      </c>
      <c r="D252" s="117">
        <v>2.8414999999999999</v>
      </c>
      <c r="E252" s="104">
        <v>5.6829999999999998</v>
      </c>
      <c r="F252" s="117">
        <v>4.4722999999999997</v>
      </c>
      <c r="G252" s="117">
        <v>1.9513</v>
      </c>
    </row>
    <row r="253" spans="1:7" ht="15.75">
      <c r="A253" s="37">
        <v>9931</v>
      </c>
      <c r="B253" s="38" t="s">
        <v>337</v>
      </c>
      <c r="C253" s="38" t="s">
        <v>241</v>
      </c>
      <c r="D253" s="117">
        <v>2.8414999999999999</v>
      </c>
      <c r="E253" s="104">
        <v>5.6829999999999998</v>
      </c>
      <c r="F253" s="117">
        <v>4.4722999999999997</v>
      </c>
      <c r="G253" s="117">
        <v>1.9513</v>
      </c>
    </row>
    <row r="254" spans="1:7" ht="15.75">
      <c r="A254" s="37">
        <v>9932</v>
      </c>
      <c r="B254" s="38" t="s">
        <v>338</v>
      </c>
      <c r="C254" s="38" t="s">
        <v>241</v>
      </c>
      <c r="D254" s="117">
        <v>2.8414999999999999</v>
      </c>
      <c r="E254" s="104">
        <v>5.6829999999999998</v>
      </c>
      <c r="F254" s="117">
        <v>4.4722999999999997</v>
      </c>
      <c r="G254" s="117">
        <v>1.9513</v>
      </c>
    </row>
    <row r="255" spans="1:7" ht="15.75">
      <c r="A255" s="37">
        <v>9930</v>
      </c>
      <c r="B255" s="38" t="s">
        <v>339</v>
      </c>
      <c r="C255" s="38" t="s">
        <v>241</v>
      </c>
      <c r="D255" s="117">
        <v>2.8414999999999999</v>
      </c>
      <c r="E255" s="104">
        <v>5.6829999999999998</v>
      </c>
      <c r="F255" s="117">
        <v>4.4722999999999997</v>
      </c>
      <c r="G255" s="117">
        <v>1.9513</v>
      </c>
    </row>
    <row r="256" spans="1:7" ht="15.75">
      <c r="A256" s="37">
        <v>9620</v>
      </c>
      <c r="B256" s="38" t="s">
        <v>340</v>
      </c>
      <c r="C256" s="38" t="s">
        <v>341</v>
      </c>
      <c r="D256" s="117">
        <v>2.8414999999999999</v>
      </c>
      <c r="E256" s="104">
        <v>5.6829999999999998</v>
      </c>
      <c r="F256" s="117">
        <v>4.4722999999999997</v>
      </c>
      <c r="G256" s="117">
        <v>1.9513</v>
      </c>
    </row>
    <row r="257" spans="1:7" ht="15.75">
      <c r="A257" s="37">
        <v>9620</v>
      </c>
      <c r="B257" s="38" t="s">
        <v>342</v>
      </c>
      <c r="C257" s="38" t="s">
        <v>341</v>
      </c>
      <c r="D257" s="117">
        <v>2.8414999999999999</v>
      </c>
      <c r="E257" s="104">
        <v>5.6829999999999998</v>
      </c>
      <c r="F257" s="117">
        <v>4.4722999999999997</v>
      </c>
      <c r="G257" s="117">
        <v>1.9513</v>
      </c>
    </row>
    <row r="258" spans="1:7" ht="15.75">
      <c r="A258" s="37">
        <v>9620</v>
      </c>
      <c r="B258" s="38" t="s">
        <v>343</v>
      </c>
      <c r="C258" s="38" t="s">
        <v>341</v>
      </c>
      <c r="D258" s="117">
        <v>2.8414999999999999</v>
      </c>
      <c r="E258" s="104">
        <v>5.6829999999999998</v>
      </c>
      <c r="F258" s="117">
        <v>4.4722999999999997</v>
      </c>
      <c r="G258" s="117">
        <v>1.9513</v>
      </c>
    </row>
    <row r="259" spans="1:7" ht="15.75">
      <c r="A259" s="37">
        <v>9620</v>
      </c>
      <c r="B259" s="38" t="s">
        <v>344</v>
      </c>
      <c r="C259" s="38" t="s">
        <v>341</v>
      </c>
      <c r="D259" s="117">
        <v>2.8414999999999999</v>
      </c>
      <c r="E259" s="104">
        <v>5.6829999999999998</v>
      </c>
      <c r="F259" s="117">
        <v>4.4722999999999997</v>
      </c>
      <c r="G259" s="117">
        <v>1.9513</v>
      </c>
    </row>
    <row r="260" spans="1:7" ht="15.75">
      <c r="A260" s="37">
        <v>9620</v>
      </c>
      <c r="B260" s="38" t="s">
        <v>345</v>
      </c>
      <c r="C260" s="38" t="s">
        <v>341</v>
      </c>
      <c r="D260" s="117">
        <v>2.8414999999999999</v>
      </c>
      <c r="E260" s="104">
        <v>5.6829999999999998</v>
      </c>
      <c r="F260" s="117">
        <v>4.4722999999999997</v>
      </c>
      <c r="G260" s="117">
        <v>1.9513</v>
      </c>
    </row>
    <row r="261" spans="1:7" ht="15.75">
      <c r="A261" s="37">
        <v>9620</v>
      </c>
      <c r="B261" s="38" t="s">
        <v>346</v>
      </c>
      <c r="C261" s="38" t="s">
        <v>341</v>
      </c>
      <c r="D261" s="117">
        <v>2.8414999999999999</v>
      </c>
      <c r="E261" s="104">
        <v>5.6829999999999998</v>
      </c>
      <c r="F261" s="117">
        <v>4.4722999999999997</v>
      </c>
      <c r="G261" s="117">
        <v>1.9513</v>
      </c>
    </row>
    <row r="262" spans="1:7" ht="15.75">
      <c r="A262" s="37">
        <v>9620</v>
      </c>
      <c r="B262" s="38" t="s">
        <v>347</v>
      </c>
      <c r="C262" s="38" t="s">
        <v>341</v>
      </c>
      <c r="D262" s="117">
        <v>2.8414999999999999</v>
      </c>
      <c r="E262" s="104">
        <v>5.6829999999999998</v>
      </c>
      <c r="F262" s="117">
        <v>4.4722999999999997</v>
      </c>
      <c r="G262" s="117">
        <v>1.9513</v>
      </c>
    </row>
    <row r="263" spans="1:7" ht="15.75">
      <c r="A263" s="37">
        <v>9620</v>
      </c>
      <c r="B263" s="38" t="s">
        <v>114</v>
      </c>
      <c r="C263" s="38" t="s">
        <v>341</v>
      </c>
      <c r="D263" s="117">
        <v>2.8414999999999999</v>
      </c>
      <c r="E263" s="104">
        <v>5.6829999999999998</v>
      </c>
      <c r="F263" s="117">
        <v>4.4722999999999997</v>
      </c>
      <c r="G263" s="117">
        <v>1.9513</v>
      </c>
    </row>
    <row r="264" spans="1:7" ht="15.75">
      <c r="A264" s="37">
        <v>9620</v>
      </c>
      <c r="B264" s="38" t="s">
        <v>348</v>
      </c>
      <c r="C264" s="38" t="s">
        <v>341</v>
      </c>
      <c r="D264" s="117">
        <v>2.8414999999999999</v>
      </c>
      <c r="E264" s="104">
        <v>5.6829999999999998</v>
      </c>
      <c r="F264" s="117">
        <v>4.4722999999999997</v>
      </c>
      <c r="G264" s="117">
        <v>1.9513</v>
      </c>
    </row>
    <row r="265" spans="1:7" ht="15.75">
      <c r="A265" s="37">
        <v>9620</v>
      </c>
      <c r="B265" s="38" t="s">
        <v>349</v>
      </c>
      <c r="C265" s="38" t="s">
        <v>341</v>
      </c>
      <c r="D265" s="117">
        <v>2.8414999999999999</v>
      </c>
      <c r="E265" s="104">
        <v>5.6829999999999998</v>
      </c>
      <c r="F265" s="117">
        <v>4.4722999999999997</v>
      </c>
      <c r="G265" s="117">
        <v>1.9513</v>
      </c>
    </row>
    <row r="266" spans="1:7" ht="15.75">
      <c r="A266" s="37">
        <v>9620</v>
      </c>
      <c r="B266" s="38" t="s">
        <v>341</v>
      </c>
      <c r="C266" s="38" t="s">
        <v>341</v>
      </c>
      <c r="D266" s="117">
        <v>2.8414999999999999</v>
      </c>
      <c r="E266" s="104">
        <v>5.6829999999999998</v>
      </c>
      <c r="F266" s="117">
        <v>4.4722999999999997</v>
      </c>
      <c r="G266" s="117">
        <v>1.9513</v>
      </c>
    </row>
    <row r="267" spans="1:7" ht="15.75">
      <c r="A267" s="37">
        <v>8377</v>
      </c>
      <c r="B267" s="38" t="s">
        <v>350</v>
      </c>
      <c r="C267" s="38" t="s">
        <v>351</v>
      </c>
      <c r="D267" s="117">
        <v>2.8414999999999999</v>
      </c>
      <c r="E267" s="104">
        <v>5.6829999999999998</v>
      </c>
      <c r="F267" s="117">
        <v>4.4722999999999997</v>
      </c>
      <c r="G267" s="117">
        <v>1.9513</v>
      </c>
    </row>
    <row r="268" spans="1:7" ht="15.75">
      <c r="A268" s="37">
        <v>8377</v>
      </c>
      <c r="B268" s="38" t="s">
        <v>352</v>
      </c>
      <c r="C268" s="38" t="s">
        <v>351</v>
      </c>
      <c r="D268" s="117">
        <v>2.8414999999999999</v>
      </c>
      <c r="E268" s="104">
        <v>5.6829999999999998</v>
      </c>
      <c r="F268" s="117">
        <v>4.4722999999999997</v>
      </c>
      <c r="G268" s="117">
        <v>1.9513</v>
      </c>
    </row>
    <row r="269" spans="1:7" ht="15.75">
      <c r="A269" s="37">
        <v>8377</v>
      </c>
      <c r="B269" s="38" t="s">
        <v>353</v>
      </c>
      <c r="C269" s="38" t="s">
        <v>351</v>
      </c>
      <c r="D269" s="117">
        <v>2.8414999999999999</v>
      </c>
      <c r="E269" s="104">
        <v>5.6829999999999998</v>
      </c>
      <c r="F269" s="117">
        <v>4.4722999999999997</v>
      </c>
      <c r="G269" s="117">
        <v>1.9513</v>
      </c>
    </row>
    <row r="270" spans="1:7" ht="15.75">
      <c r="A270" s="37">
        <v>8377</v>
      </c>
      <c r="B270" s="38" t="s">
        <v>351</v>
      </c>
      <c r="C270" s="38" t="s">
        <v>351</v>
      </c>
      <c r="D270" s="117">
        <v>2.8414999999999999</v>
      </c>
      <c r="E270" s="104">
        <v>5.6829999999999998</v>
      </c>
      <c r="F270" s="117">
        <v>4.4722999999999997</v>
      </c>
      <c r="G270" s="117">
        <v>1.9513</v>
      </c>
    </row>
    <row r="271" spans="1:7" ht="15.75">
      <c r="A271" s="37">
        <v>9870</v>
      </c>
      <c r="B271" s="38" t="s">
        <v>248</v>
      </c>
      <c r="C271" s="38" t="s">
        <v>354</v>
      </c>
      <c r="D271" s="117">
        <v>2.8414999999999999</v>
      </c>
      <c r="E271" s="104">
        <v>5.6829999999999998</v>
      </c>
      <c r="F271" s="117">
        <v>4.4722999999999997</v>
      </c>
      <c r="G271" s="117">
        <v>1.9513</v>
      </c>
    </row>
    <row r="272" spans="1:7" ht="15.75">
      <c r="A272" s="37">
        <v>9870</v>
      </c>
      <c r="B272" s="38" t="s">
        <v>355</v>
      </c>
      <c r="C272" s="38" t="s">
        <v>354</v>
      </c>
      <c r="D272" s="117">
        <v>2.8414999999999999</v>
      </c>
      <c r="E272" s="104">
        <v>5.6829999999999998</v>
      </c>
      <c r="F272" s="117">
        <v>4.4722999999999997</v>
      </c>
      <c r="G272" s="117">
        <v>1.9513</v>
      </c>
    </row>
    <row r="273" spans="1:7" ht="15.75">
      <c r="A273" s="37">
        <v>9870</v>
      </c>
      <c r="B273" s="38" t="s">
        <v>354</v>
      </c>
      <c r="C273" s="38" t="s">
        <v>354</v>
      </c>
      <c r="D273" s="117">
        <v>2.8414999999999999</v>
      </c>
      <c r="E273" s="104">
        <v>5.6829999999999998</v>
      </c>
      <c r="F273" s="117">
        <v>4.4722999999999997</v>
      </c>
      <c r="G273" s="117">
        <v>1.9513</v>
      </c>
    </row>
    <row r="274" spans="1:7" ht="15.75">
      <c r="A274" s="37">
        <v>9630</v>
      </c>
      <c r="B274" s="38" t="s">
        <v>356</v>
      </c>
      <c r="C274" s="38" t="s">
        <v>357</v>
      </c>
      <c r="D274" s="117">
        <v>2.8414999999999999</v>
      </c>
      <c r="E274" s="104">
        <v>5.6829999999999998</v>
      </c>
      <c r="F274" s="117">
        <v>4.4722999999999997</v>
      </c>
      <c r="G274" s="117">
        <v>1.9513</v>
      </c>
    </row>
    <row r="275" spans="1:7" ht="15.75">
      <c r="A275" s="37">
        <v>9630</v>
      </c>
      <c r="B275" s="38" t="s">
        <v>358</v>
      </c>
      <c r="C275" s="38" t="s">
        <v>357</v>
      </c>
      <c r="D275" s="117">
        <v>2.8414999999999999</v>
      </c>
      <c r="E275" s="104">
        <v>5.6829999999999998</v>
      </c>
      <c r="F275" s="117">
        <v>4.4722999999999997</v>
      </c>
      <c r="G275" s="117">
        <v>1.9513</v>
      </c>
    </row>
    <row r="276" spans="1:7" ht="15.75">
      <c r="A276" s="37">
        <v>9630</v>
      </c>
      <c r="B276" s="38" t="s">
        <v>359</v>
      </c>
      <c r="C276" s="38" t="s">
        <v>357</v>
      </c>
      <c r="D276" s="117">
        <v>2.8414999999999999</v>
      </c>
      <c r="E276" s="104">
        <v>5.6829999999999998</v>
      </c>
      <c r="F276" s="117">
        <v>4.4722999999999997</v>
      </c>
      <c r="G276" s="117">
        <v>1.9513</v>
      </c>
    </row>
    <row r="277" spans="1:7" ht="15.75">
      <c r="A277" s="37">
        <v>9630</v>
      </c>
      <c r="B277" s="38" t="s">
        <v>360</v>
      </c>
      <c r="C277" s="38" t="s">
        <v>357</v>
      </c>
      <c r="D277" s="117">
        <v>2.8414999999999999</v>
      </c>
      <c r="E277" s="104">
        <v>5.6829999999999998</v>
      </c>
      <c r="F277" s="117">
        <v>4.4722999999999997</v>
      </c>
      <c r="G277" s="117">
        <v>1.9513</v>
      </c>
    </row>
    <row r="278" spans="1:7" ht="15.75">
      <c r="A278" s="37">
        <v>9630</v>
      </c>
      <c r="B278" s="38" t="s">
        <v>361</v>
      </c>
      <c r="C278" s="38" t="s">
        <v>357</v>
      </c>
      <c r="D278" s="117">
        <v>2.8414999999999999</v>
      </c>
      <c r="E278" s="104">
        <v>5.6829999999999998</v>
      </c>
      <c r="F278" s="117">
        <v>4.4722999999999997</v>
      </c>
      <c r="G278" s="117">
        <v>1.9513</v>
      </c>
    </row>
    <row r="279" spans="1:7" ht="15.75">
      <c r="A279" s="37">
        <v>9636</v>
      </c>
      <c r="B279" s="38" t="s">
        <v>362</v>
      </c>
      <c r="C279" s="38" t="s">
        <v>357</v>
      </c>
      <c r="D279" s="117">
        <v>2.8414999999999999</v>
      </c>
      <c r="E279" s="104">
        <v>5.6829999999999998</v>
      </c>
      <c r="F279" s="117">
        <v>4.4722999999999997</v>
      </c>
      <c r="G279" s="117">
        <v>1.9513</v>
      </c>
    </row>
    <row r="280" spans="1:7" ht="15.75">
      <c r="A280" s="37">
        <v>9630</v>
      </c>
      <c r="B280" s="38" t="s">
        <v>363</v>
      </c>
      <c r="C280" s="38" t="s">
        <v>357</v>
      </c>
      <c r="D280" s="117">
        <v>2.8414999999999999</v>
      </c>
      <c r="E280" s="104">
        <v>5.6829999999999998</v>
      </c>
      <c r="F280" s="117">
        <v>4.4722999999999997</v>
      </c>
      <c r="G280" s="117">
        <v>1.9513</v>
      </c>
    </row>
    <row r="281" spans="1:7" ht="15.75">
      <c r="A281" s="37">
        <v>9630</v>
      </c>
      <c r="B281" s="38" t="s">
        <v>364</v>
      </c>
      <c r="C281" s="38" t="s">
        <v>357</v>
      </c>
      <c r="D281" s="117">
        <v>2.8414999999999999</v>
      </c>
      <c r="E281" s="104">
        <v>5.6829999999999998</v>
      </c>
      <c r="F281" s="117">
        <v>4.4722999999999997</v>
      </c>
      <c r="G281" s="117">
        <v>1.9513</v>
      </c>
    </row>
    <row r="282" spans="1:7" ht="15.75">
      <c r="A282" s="37">
        <v>9630</v>
      </c>
      <c r="B282" s="38" t="s">
        <v>365</v>
      </c>
      <c r="C282" s="38" t="s">
        <v>357</v>
      </c>
      <c r="D282" s="117">
        <v>2.8414999999999999</v>
      </c>
      <c r="E282" s="104">
        <v>5.6829999999999998</v>
      </c>
      <c r="F282" s="117">
        <v>4.4722999999999997</v>
      </c>
      <c r="G282" s="117">
        <v>1.9513</v>
      </c>
    </row>
    <row r="283" spans="1:7" ht="15.75">
      <c r="A283" s="37">
        <v>9630</v>
      </c>
      <c r="B283" s="38" t="s">
        <v>366</v>
      </c>
      <c r="C283" s="38" t="s">
        <v>357</v>
      </c>
      <c r="D283" s="117">
        <v>2.8414999999999999</v>
      </c>
      <c r="E283" s="104">
        <v>5.6829999999999998</v>
      </c>
      <c r="F283" s="117">
        <v>4.4722999999999997</v>
      </c>
      <c r="G283" s="117">
        <v>1.9513</v>
      </c>
    </row>
    <row r="284" spans="1:7" ht="15.75">
      <c r="A284" s="37">
        <v>9630</v>
      </c>
      <c r="B284" s="38" t="s">
        <v>367</v>
      </c>
      <c r="C284" s="38" t="s">
        <v>357</v>
      </c>
      <c r="D284" s="117">
        <v>2.8414999999999999</v>
      </c>
      <c r="E284" s="104">
        <v>5.6829999999999998</v>
      </c>
      <c r="F284" s="117">
        <v>4.4722999999999997</v>
      </c>
      <c r="G284" s="117">
        <v>1.9513</v>
      </c>
    </row>
    <row r="285" spans="1:7" ht="15.75">
      <c r="A285" s="41">
        <v>9630</v>
      </c>
      <c r="B285" s="42" t="s">
        <v>368</v>
      </c>
      <c r="C285" s="42" t="s">
        <v>357</v>
      </c>
      <c r="D285" s="117">
        <v>2.8414999999999999</v>
      </c>
      <c r="E285" s="104">
        <v>5.6829999999999998</v>
      </c>
      <c r="F285" s="117">
        <v>4.4722999999999997</v>
      </c>
      <c r="G285" s="117">
        <v>1.9513</v>
      </c>
    </row>
  </sheetData>
  <sheetProtection algorithmName="SHA-512" hashValue="7B+bXDd+spJw7u31f/WluTJtCsloOmMdyf8yI8WyVHDqlpuQPyEZm+ffi7LS0SIK0p3WGr8G3+FH5AogGEqR6w==" saltValue="6BD7uxWbQYNv8Ko3RWONTA==" spinCount="100000" sheet="1"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E285"/>
  <sheetViews>
    <sheetView topLeftCell="A73" workbookViewId="0">
      <selection activeCell="C35" sqref="C35:D35"/>
    </sheetView>
  </sheetViews>
  <sheetFormatPr defaultRowHeight="15"/>
  <cols>
    <col min="1" max="1" width="13.140625" style="37" customWidth="1"/>
    <col min="2" max="2" width="19.28515625" style="38" customWidth="1"/>
    <col min="3" max="3" width="12.140625" style="38" customWidth="1"/>
    <col min="4" max="4" width="21.5703125" style="122" customWidth="1"/>
    <col min="10" max="10" width="12" customWidth="1"/>
  </cols>
  <sheetData>
    <row r="1" spans="1:5">
      <c r="A1" s="34" t="s">
        <v>68</v>
      </c>
      <c r="B1" s="35" t="s">
        <v>21</v>
      </c>
      <c r="C1" s="35" t="s">
        <v>69</v>
      </c>
      <c r="D1" s="119" t="s">
        <v>369</v>
      </c>
    </row>
    <row r="2" spans="1:5">
      <c r="A2" s="37">
        <v>9300</v>
      </c>
      <c r="B2" s="38" t="s">
        <v>74</v>
      </c>
      <c r="C2" s="38" t="s">
        <v>74</v>
      </c>
      <c r="D2" s="104">
        <v>2.1655000000000002</v>
      </c>
    </row>
    <row r="3" spans="1:5">
      <c r="A3" s="37">
        <v>9310</v>
      </c>
      <c r="B3" s="38" t="s">
        <v>75</v>
      </c>
      <c r="C3" s="38" t="s">
        <v>74</v>
      </c>
      <c r="D3" s="104">
        <v>2.1655000000000002</v>
      </c>
    </row>
    <row r="4" spans="1:5">
      <c r="A4" s="37">
        <v>9320</v>
      </c>
      <c r="B4" s="38" t="s">
        <v>76</v>
      </c>
      <c r="C4" s="38" t="s">
        <v>74</v>
      </c>
      <c r="D4" s="104">
        <v>2.1655000000000002</v>
      </c>
    </row>
    <row r="5" spans="1:5">
      <c r="A5" s="37">
        <v>9308</v>
      </c>
      <c r="B5" s="38" t="s">
        <v>77</v>
      </c>
      <c r="C5" s="38" t="s">
        <v>74</v>
      </c>
      <c r="D5" s="104">
        <v>2.1655000000000002</v>
      </c>
    </row>
    <row r="6" spans="1:5">
      <c r="A6" s="37">
        <v>9310</v>
      </c>
      <c r="B6" s="38" t="s">
        <v>78</v>
      </c>
      <c r="C6" s="38" t="s">
        <v>74</v>
      </c>
      <c r="D6" s="104">
        <v>2.1655000000000002</v>
      </c>
    </row>
    <row r="7" spans="1:5">
      <c r="A7" s="37">
        <v>9308</v>
      </c>
      <c r="B7" s="38" t="s">
        <v>79</v>
      </c>
      <c r="C7" s="38" t="s">
        <v>74</v>
      </c>
      <c r="D7" s="104">
        <v>2.1655000000000002</v>
      </c>
      <c r="E7" s="44"/>
    </row>
    <row r="8" spans="1:5">
      <c r="A8" s="37">
        <v>9310</v>
      </c>
      <c r="B8" s="38" t="s">
        <v>80</v>
      </c>
      <c r="C8" s="38" t="s">
        <v>74</v>
      </c>
      <c r="D8" s="104">
        <v>2.1655000000000002</v>
      </c>
    </row>
    <row r="9" spans="1:5">
      <c r="A9" s="37">
        <v>9310</v>
      </c>
      <c r="B9" s="38" t="s">
        <v>81</v>
      </c>
      <c r="C9" s="38" t="s">
        <v>74</v>
      </c>
      <c r="D9" s="104">
        <v>2.1655000000000002</v>
      </c>
    </row>
    <row r="10" spans="1:5">
      <c r="A10" s="37">
        <v>9320</v>
      </c>
      <c r="B10" s="38" t="s">
        <v>82</v>
      </c>
      <c r="C10" s="38" t="s">
        <v>74</v>
      </c>
      <c r="D10" s="104">
        <v>2.1655000000000002</v>
      </c>
    </row>
    <row r="11" spans="1:5">
      <c r="A11" s="37">
        <v>9880</v>
      </c>
      <c r="B11" s="38" t="s">
        <v>83</v>
      </c>
      <c r="C11" s="38" t="s">
        <v>83</v>
      </c>
      <c r="D11" s="104">
        <v>2.1655000000000002</v>
      </c>
    </row>
    <row r="12" spans="1:5">
      <c r="A12" s="37">
        <v>9881</v>
      </c>
      <c r="B12" s="38" t="s">
        <v>84</v>
      </c>
      <c r="C12" s="38" t="s">
        <v>83</v>
      </c>
      <c r="D12" s="104">
        <v>2.1655000000000002</v>
      </c>
    </row>
    <row r="13" spans="1:5">
      <c r="A13" s="37">
        <v>9880</v>
      </c>
      <c r="B13" s="38" t="s">
        <v>85</v>
      </c>
      <c r="C13" s="38" t="s">
        <v>83</v>
      </c>
      <c r="D13" s="104">
        <v>2.1655000000000002</v>
      </c>
    </row>
    <row r="14" spans="1:5">
      <c r="A14" s="37">
        <v>9880</v>
      </c>
      <c r="B14" s="38" t="s">
        <v>86</v>
      </c>
      <c r="C14" s="38" t="s">
        <v>83</v>
      </c>
      <c r="D14" s="104">
        <v>2.1655000000000002</v>
      </c>
    </row>
    <row r="15" spans="1:5">
      <c r="A15" s="37">
        <v>1790</v>
      </c>
      <c r="B15" s="38" t="s">
        <v>87</v>
      </c>
      <c r="C15" s="38" t="s">
        <v>88</v>
      </c>
      <c r="D15" s="104">
        <v>2.1655000000000002</v>
      </c>
    </row>
    <row r="16" spans="1:5">
      <c r="A16" s="37">
        <v>1790</v>
      </c>
      <c r="B16" s="38" t="s">
        <v>89</v>
      </c>
      <c r="C16" s="38" t="s">
        <v>88</v>
      </c>
      <c r="D16" s="104">
        <v>2.1655000000000002</v>
      </c>
    </row>
    <row r="17" spans="1:4">
      <c r="A17" s="37">
        <v>1790</v>
      </c>
      <c r="B17" s="38" t="s">
        <v>90</v>
      </c>
      <c r="C17" s="38" t="s">
        <v>88</v>
      </c>
      <c r="D17" s="104">
        <v>2.1655000000000002</v>
      </c>
    </row>
    <row r="18" spans="1:4">
      <c r="A18" s="37">
        <v>1730</v>
      </c>
      <c r="B18" s="38" t="s">
        <v>91</v>
      </c>
      <c r="C18" s="38" t="s">
        <v>91</v>
      </c>
      <c r="D18" s="104">
        <v>2.1655000000000002</v>
      </c>
    </row>
    <row r="19" spans="1:4">
      <c r="A19" s="37">
        <v>1730</v>
      </c>
      <c r="B19" s="38" t="s">
        <v>92</v>
      </c>
      <c r="C19" s="38" t="s">
        <v>91</v>
      </c>
      <c r="D19" s="104">
        <v>2.1655000000000002</v>
      </c>
    </row>
    <row r="20" spans="1:4">
      <c r="A20" s="37">
        <v>1730</v>
      </c>
      <c r="B20" s="38" t="s">
        <v>93</v>
      </c>
      <c r="C20" s="38" t="s">
        <v>91</v>
      </c>
      <c r="D20" s="104">
        <v>2.1655000000000002</v>
      </c>
    </row>
    <row r="21" spans="1:4">
      <c r="A21" s="37">
        <v>1730</v>
      </c>
      <c r="B21" s="38" t="s">
        <v>94</v>
      </c>
      <c r="C21" s="38" t="s">
        <v>91</v>
      </c>
      <c r="D21" s="104">
        <v>2.1655000000000002</v>
      </c>
    </row>
    <row r="22" spans="1:4">
      <c r="A22" s="37">
        <v>1731</v>
      </c>
      <c r="B22" s="38" t="s">
        <v>95</v>
      </c>
      <c r="C22" s="38" t="s">
        <v>91</v>
      </c>
      <c r="D22" s="104">
        <v>2.1655000000000002</v>
      </c>
    </row>
    <row r="23" spans="1:4">
      <c r="A23" s="37">
        <v>1731</v>
      </c>
      <c r="B23" s="38" t="s">
        <v>96</v>
      </c>
      <c r="C23" s="38" t="s">
        <v>91</v>
      </c>
      <c r="D23" s="104">
        <v>2.1655000000000002</v>
      </c>
    </row>
    <row r="24" spans="1:4">
      <c r="A24" s="37">
        <v>8730</v>
      </c>
      <c r="B24" s="38" t="s">
        <v>97</v>
      </c>
      <c r="C24" s="38" t="s">
        <v>97</v>
      </c>
      <c r="D24" s="104">
        <v>2.1655000000000002</v>
      </c>
    </row>
    <row r="25" spans="1:4">
      <c r="A25" s="37">
        <v>8730</v>
      </c>
      <c r="B25" s="38" t="s">
        <v>98</v>
      </c>
      <c r="C25" s="38" t="s">
        <v>97</v>
      </c>
      <c r="D25" s="104">
        <v>2.1655000000000002</v>
      </c>
    </row>
    <row r="26" spans="1:4">
      <c r="A26" s="37">
        <v>8730</v>
      </c>
      <c r="B26" s="38" t="s">
        <v>99</v>
      </c>
      <c r="C26" s="38" t="s">
        <v>97</v>
      </c>
      <c r="D26" s="104">
        <v>2.1655000000000002</v>
      </c>
    </row>
    <row r="27" spans="1:4">
      <c r="A27" s="37">
        <v>1650</v>
      </c>
      <c r="B27" s="38" t="s">
        <v>100</v>
      </c>
      <c r="C27" s="38" t="s">
        <v>100</v>
      </c>
      <c r="D27" s="104">
        <v>2.1655000000000002</v>
      </c>
    </row>
    <row r="28" spans="1:4">
      <c r="A28" s="37">
        <v>1652</v>
      </c>
      <c r="B28" s="38" t="s">
        <v>101</v>
      </c>
      <c r="C28" s="38" t="s">
        <v>100</v>
      </c>
      <c r="D28" s="104">
        <v>2.1655000000000002</v>
      </c>
    </row>
    <row r="29" spans="1:4">
      <c r="A29" s="37">
        <v>1653</v>
      </c>
      <c r="B29" s="38" t="s">
        <v>102</v>
      </c>
      <c r="C29" s="38" t="s">
        <v>100</v>
      </c>
      <c r="D29" s="104">
        <v>2.1655000000000002</v>
      </c>
    </row>
    <row r="30" spans="1:4">
      <c r="A30" s="37">
        <v>1654</v>
      </c>
      <c r="B30" s="38" t="s">
        <v>103</v>
      </c>
      <c r="C30" s="38" t="s">
        <v>100</v>
      </c>
      <c r="D30" s="104">
        <v>2.1655000000000002</v>
      </c>
    </row>
    <row r="31" spans="1:4">
      <c r="A31" s="37">
        <v>1651</v>
      </c>
      <c r="B31" s="38" t="s">
        <v>104</v>
      </c>
      <c r="C31" s="38" t="s">
        <v>100</v>
      </c>
      <c r="D31" s="104">
        <v>2.1655000000000002</v>
      </c>
    </row>
    <row r="32" spans="1:4">
      <c r="A32" s="37">
        <v>8370</v>
      </c>
      <c r="B32" s="38" t="s">
        <v>105</v>
      </c>
      <c r="C32" s="38" t="s">
        <v>105</v>
      </c>
      <c r="D32" s="104">
        <v>2.1655000000000002</v>
      </c>
    </row>
    <row r="33" spans="1:4">
      <c r="A33" s="37">
        <v>8370</v>
      </c>
      <c r="B33" s="38" t="s">
        <v>106</v>
      </c>
      <c r="C33" s="38" t="s">
        <v>105</v>
      </c>
      <c r="D33" s="104">
        <v>2.1655000000000002</v>
      </c>
    </row>
    <row r="34" spans="1:4">
      <c r="A34" s="37">
        <v>9660</v>
      </c>
      <c r="B34" s="38" t="s">
        <v>107</v>
      </c>
      <c r="C34" s="38" t="s">
        <v>108</v>
      </c>
      <c r="D34" s="104">
        <v>2.1655000000000002</v>
      </c>
    </row>
    <row r="35" spans="1:4">
      <c r="A35" s="37">
        <v>9660</v>
      </c>
      <c r="B35" s="38" t="s">
        <v>109</v>
      </c>
      <c r="C35" s="38" t="s">
        <v>108</v>
      </c>
      <c r="D35" s="104">
        <v>2.1655000000000002</v>
      </c>
    </row>
    <row r="36" spans="1:4">
      <c r="A36" s="37">
        <v>9660</v>
      </c>
      <c r="B36" s="38" t="s">
        <v>110</v>
      </c>
      <c r="C36" s="38" t="s">
        <v>108</v>
      </c>
      <c r="D36" s="104">
        <v>2.1655000000000002</v>
      </c>
    </row>
    <row r="37" spans="1:4">
      <c r="A37" s="37">
        <v>9660</v>
      </c>
      <c r="B37" s="38" t="s">
        <v>111</v>
      </c>
      <c r="C37" s="38" t="s">
        <v>108</v>
      </c>
      <c r="D37" s="104">
        <v>2.1655000000000002</v>
      </c>
    </row>
    <row r="38" spans="1:4">
      <c r="A38" s="37">
        <v>9660</v>
      </c>
      <c r="B38" s="38" t="s">
        <v>112</v>
      </c>
      <c r="C38" s="38" t="s">
        <v>108</v>
      </c>
      <c r="D38" s="104">
        <v>2.1655000000000002</v>
      </c>
    </row>
    <row r="39" spans="1:4">
      <c r="A39" s="37">
        <v>9661</v>
      </c>
      <c r="B39" s="38" t="s">
        <v>113</v>
      </c>
      <c r="C39" s="38" t="s">
        <v>108</v>
      </c>
      <c r="D39" s="104">
        <v>2.1655000000000002</v>
      </c>
    </row>
    <row r="40" spans="1:4">
      <c r="A40" s="37">
        <v>9660</v>
      </c>
      <c r="B40" s="38" t="s">
        <v>114</v>
      </c>
      <c r="C40" s="38" t="s">
        <v>108</v>
      </c>
      <c r="D40" s="104">
        <v>2.1655000000000002</v>
      </c>
    </row>
    <row r="41" spans="1:4">
      <c r="A41" s="37">
        <v>9660</v>
      </c>
      <c r="B41" s="38" t="s">
        <v>115</v>
      </c>
      <c r="C41" s="38" t="s">
        <v>108</v>
      </c>
      <c r="D41" s="104">
        <v>2.1655000000000002</v>
      </c>
    </row>
    <row r="42" spans="1:4">
      <c r="A42" s="37">
        <v>8310</v>
      </c>
      <c r="B42" s="38" t="s">
        <v>116</v>
      </c>
      <c r="C42" s="38" t="s">
        <v>117</v>
      </c>
      <c r="D42" s="104">
        <v>2.1655000000000002</v>
      </c>
    </row>
    <row r="43" spans="1:4">
      <c r="A43" s="37">
        <v>8000</v>
      </c>
      <c r="B43" s="38" t="s">
        <v>117</v>
      </c>
      <c r="C43" s="38" t="s">
        <v>117</v>
      </c>
      <c r="D43" s="104">
        <v>2.1655000000000002</v>
      </c>
    </row>
    <row r="44" spans="1:4">
      <c r="A44" s="37">
        <v>8380</v>
      </c>
      <c r="B44" s="38" t="s">
        <v>118</v>
      </c>
      <c r="C44" s="38" t="s">
        <v>117</v>
      </c>
      <c r="D44" s="104">
        <v>2.1655000000000002</v>
      </c>
    </row>
    <row r="45" spans="1:4">
      <c r="A45" s="37">
        <v>8000</v>
      </c>
      <c r="B45" s="38" t="s">
        <v>119</v>
      </c>
      <c r="C45" s="38" t="s">
        <v>117</v>
      </c>
      <c r="D45" s="104">
        <v>2.1655000000000002</v>
      </c>
    </row>
    <row r="46" spans="1:4">
      <c r="A46" s="37">
        <v>8200</v>
      </c>
      <c r="B46" s="38" t="s">
        <v>120</v>
      </c>
      <c r="C46" s="38" t="s">
        <v>117</v>
      </c>
      <c r="D46" s="104">
        <v>2.1655000000000002</v>
      </c>
    </row>
    <row r="47" spans="1:4">
      <c r="A47" s="37">
        <v>8310</v>
      </c>
      <c r="B47" s="38" t="s">
        <v>121</v>
      </c>
      <c r="C47" s="38" t="s">
        <v>117</v>
      </c>
      <c r="D47" s="104">
        <v>2.1655000000000002</v>
      </c>
    </row>
    <row r="48" spans="1:4">
      <c r="A48" s="37">
        <v>8200</v>
      </c>
      <c r="B48" s="38" t="s">
        <v>122</v>
      </c>
      <c r="C48" s="38" t="s">
        <v>117</v>
      </c>
      <c r="D48" s="104">
        <v>2.1655000000000002</v>
      </c>
    </row>
    <row r="49" spans="1:4">
      <c r="A49" s="37">
        <v>8000</v>
      </c>
      <c r="B49" s="38" t="s">
        <v>123</v>
      </c>
      <c r="C49" s="38" t="s">
        <v>117</v>
      </c>
      <c r="D49" s="104">
        <v>2.1655000000000002</v>
      </c>
    </row>
    <row r="50" spans="1:4">
      <c r="A50" s="37">
        <v>8380</v>
      </c>
      <c r="B50" s="38" t="s">
        <v>124</v>
      </c>
      <c r="C50" s="38" t="s">
        <v>117</v>
      </c>
      <c r="D50" s="104">
        <v>2.1655000000000002</v>
      </c>
    </row>
    <row r="51" spans="1:4">
      <c r="A51" s="37">
        <v>9255</v>
      </c>
      <c r="B51" s="38" t="s">
        <v>125</v>
      </c>
      <c r="C51" s="38" t="s">
        <v>125</v>
      </c>
      <c r="D51" s="104">
        <v>2.1655000000000002</v>
      </c>
    </row>
    <row r="52" spans="1:4">
      <c r="A52" s="37">
        <v>9255</v>
      </c>
      <c r="B52" s="38" t="s">
        <v>126</v>
      </c>
      <c r="C52" s="38" t="s">
        <v>125</v>
      </c>
      <c r="D52" s="104">
        <v>2.1655000000000002</v>
      </c>
    </row>
    <row r="53" spans="1:4">
      <c r="A53" s="37">
        <v>8340</v>
      </c>
      <c r="B53" s="38" t="s">
        <v>127</v>
      </c>
      <c r="C53" s="38" t="s">
        <v>127</v>
      </c>
      <c r="D53" s="104">
        <v>2.1655000000000002</v>
      </c>
    </row>
    <row r="54" spans="1:4">
      <c r="A54" s="37">
        <v>8340</v>
      </c>
      <c r="B54" s="38" t="s">
        <v>128</v>
      </c>
      <c r="C54" s="38" t="s">
        <v>127</v>
      </c>
      <c r="D54" s="104">
        <v>2.1655000000000002</v>
      </c>
    </row>
    <row r="55" spans="1:4">
      <c r="A55" s="37">
        <v>8340</v>
      </c>
      <c r="B55" s="38" t="s">
        <v>129</v>
      </c>
      <c r="C55" s="38" t="s">
        <v>127</v>
      </c>
      <c r="D55" s="104">
        <v>2.1655000000000002</v>
      </c>
    </row>
    <row r="56" spans="1:4">
      <c r="A56" s="37">
        <v>8340</v>
      </c>
      <c r="B56" s="38" t="s">
        <v>130</v>
      </c>
      <c r="C56" s="38" t="s">
        <v>127</v>
      </c>
      <c r="D56" s="104">
        <v>2.1655000000000002</v>
      </c>
    </row>
    <row r="57" spans="1:4">
      <c r="A57" s="37">
        <v>8340</v>
      </c>
      <c r="B57" s="38" t="s">
        <v>131</v>
      </c>
      <c r="C57" s="38" t="s">
        <v>127</v>
      </c>
      <c r="D57" s="104">
        <v>2.1655000000000002</v>
      </c>
    </row>
    <row r="58" spans="1:4">
      <c r="A58" s="37">
        <v>8420</v>
      </c>
      <c r="B58" s="38" t="s">
        <v>132</v>
      </c>
      <c r="C58" s="38" t="s">
        <v>133</v>
      </c>
      <c r="D58" s="104">
        <v>2.1655000000000002</v>
      </c>
    </row>
    <row r="59" spans="1:4">
      <c r="A59" s="37">
        <v>8421</v>
      </c>
      <c r="B59" s="38" t="s">
        <v>134</v>
      </c>
      <c r="C59" s="38" t="s">
        <v>133</v>
      </c>
      <c r="D59" s="104">
        <v>2.1655000000000002</v>
      </c>
    </row>
    <row r="60" spans="1:4">
      <c r="A60" s="37">
        <v>8420</v>
      </c>
      <c r="B60" s="38" t="s">
        <v>135</v>
      </c>
      <c r="C60" s="38" t="s">
        <v>133</v>
      </c>
      <c r="D60" s="104">
        <v>2.1655000000000002</v>
      </c>
    </row>
    <row r="61" spans="1:4">
      <c r="A61" s="37">
        <v>9800</v>
      </c>
      <c r="B61" s="38" t="s">
        <v>136</v>
      </c>
      <c r="C61" s="38" t="s">
        <v>137</v>
      </c>
      <c r="D61" s="104">
        <v>2.1655000000000002</v>
      </c>
    </row>
    <row r="62" spans="1:4">
      <c r="A62" s="37">
        <v>9800</v>
      </c>
      <c r="B62" s="38" t="s">
        <v>138</v>
      </c>
      <c r="C62" s="38" t="s">
        <v>137</v>
      </c>
      <c r="D62" s="104">
        <v>2.1655000000000002</v>
      </c>
    </row>
    <row r="63" spans="1:4">
      <c r="A63" s="37">
        <v>9800</v>
      </c>
      <c r="B63" s="38" t="s">
        <v>137</v>
      </c>
      <c r="C63" s="38" t="s">
        <v>137</v>
      </c>
      <c r="D63" s="104">
        <v>2.1655000000000002</v>
      </c>
    </row>
    <row r="64" spans="1:4">
      <c r="A64" s="37">
        <v>9800</v>
      </c>
      <c r="B64" s="38" t="s">
        <v>139</v>
      </c>
      <c r="C64" s="38" t="s">
        <v>137</v>
      </c>
      <c r="D64" s="104">
        <v>2.1655000000000002</v>
      </c>
    </row>
    <row r="65" spans="1:4">
      <c r="A65" s="37">
        <v>9800</v>
      </c>
      <c r="B65" s="38" t="s">
        <v>140</v>
      </c>
      <c r="C65" s="38" t="s">
        <v>137</v>
      </c>
      <c r="D65" s="104">
        <v>2.1655000000000002</v>
      </c>
    </row>
    <row r="66" spans="1:4">
      <c r="A66" s="37">
        <v>9800</v>
      </c>
      <c r="B66" s="38" t="s">
        <v>141</v>
      </c>
      <c r="C66" s="38" t="s">
        <v>137</v>
      </c>
      <c r="D66" s="104">
        <v>2.1655000000000002</v>
      </c>
    </row>
    <row r="67" spans="1:4">
      <c r="A67" s="37">
        <v>9800</v>
      </c>
      <c r="B67" s="38" t="s">
        <v>142</v>
      </c>
      <c r="C67" s="38" t="s">
        <v>137</v>
      </c>
      <c r="D67" s="104">
        <v>2.1655000000000002</v>
      </c>
    </row>
    <row r="68" spans="1:4">
      <c r="A68" s="37">
        <v>9800</v>
      </c>
      <c r="B68" s="38" t="s">
        <v>143</v>
      </c>
      <c r="C68" s="38" t="s">
        <v>137</v>
      </c>
      <c r="D68" s="104">
        <v>2.1655000000000002</v>
      </c>
    </row>
    <row r="69" spans="1:4">
      <c r="A69" s="37">
        <v>9800</v>
      </c>
      <c r="B69" s="38" t="s">
        <v>144</v>
      </c>
      <c r="C69" s="38" t="s">
        <v>137</v>
      </c>
      <c r="D69" s="104">
        <v>2.1655000000000002</v>
      </c>
    </row>
    <row r="70" spans="1:4">
      <c r="A70" s="37">
        <v>9800</v>
      </c>
      <c r="B70" s="38" t="s">
        <v>145</v>
      </c>
      <c r="C70" s="38" t="s">
        <v>137</v>
      </c>
      <c r="D70" s="104">
        <v>2.1655000000000002</v>
      </c>
    </row>
    <row r="71" spans="1:4">
      <c r="A71" s="37">
        <v>9800</v>
      </c>
      <c r="B71" s="38" t="s">
        <v>146</v>
      </c>
      <c r="C71" s="38" t="s">
        <v>137</v>
      </c>
      <c r="D71" s="104">
        <v>2.1655000000000002</v>
      </c>
    </row>
    <row r="72" spans="1:4">
      <c r="A72" s="37">
        <v>9200</v>
      </c>
      <c r="B72" s="38" t="s">
        <v>147</v>
      </c>
      <c r="C72" s="38" t="s">
        <v>148</v>
      </c>
      <c r="D72" s="104">
        <v>2.1655000000000002</v>
      </c>
    </row>
    <row r="73" spans="1:4">
      <c r="A73" s="37">
        <v>9200</v>
      </c>
      <c r="B73" s="38" t="s">
        <v>149</v>
      </c>
      <c r="C73" s="38" t="s">
        <v>148</v>
      </c>
      <c r="D73" s="104">
        <v>2.1655000000000002</v>
      </c>
    </row>
    <row r="74" spans="1:4">
      <c r="A74" s="37">
        <v>9200</v>
      </c>
      <c r="B74" s="38" t="s">
        <v>148</v>
      </c>
      <c r="C74" s="38" t="s">
        <v>148</v>
      </c>
      <c r="D74" s="104">
        <v>2.1655000000000002</v>
      </c>
    </row>
    <row r="75" spans="1:4">
      <c r="A75" s="37">
        <v>9200</v>
      </c>
      <c r="B75" s="38" t="s">
        <v>150</v>
      </c>
      <c r="C75" s="38" t="s">
        <v>148</v>
      </c>
      <c r="D75" s="104">
        <v>2.1655000000000002</v>
      </c>
    </row>
    <row r="76" spans="1:4">
      <c r="A76" s="37">
        <v>9200</v>
      </c>
      <c r="B76" s="38" t="s">
        <v>151</v>
      </c>
      <c r="C76" s="38" t="s">
        <v>148</v>
      </c>
      <c r="D76" s="104">
        <v>2.1655000000000002</v>
      </c>
    </row>
    <row r="77" spans="1:4">
      <c r="A77" s="37">
        <v>9200</v>
      </c>
      <c r="B77" s="38" t="s">
        <v>152</v>
      </c>
      <c r="C77" s="38" t="s">
        <v>148</v>
      </c>
      <c r="D77" s="104">
        <v>2.1655000000000002</v>
      </c>
    </row>
    <row r="78" spans="1:4">
      <c r="A78" s="37">
        <v>9200</v>
      </c>
      <c r="B78" s="38" t="s">
        <v>153</v>
      </c>
      <c r="C78" s="38" t="s">
        <v>148</v>
      </c>
      <c r="D78" s="104">
        <v>2.1655000000000002</v>
      </c>
    </row>
    <row r="79" spans="1:4">
      <c r="A79" s="37">
        <v>9200</v>
      </c>
      <c r="B79" s="38" t="s">
        <v>154</v>
      </c>
      <c r="C79" s="38" t="s">
        <v>148</v>
      </c>
      <c r="D79" s="104">
        <v>2.1655000000000002</v>
      </c>
    </row>
    <row r="80" spans="1:4">
      <c r="A80" s="37">
        <v>9840</v>
      </c>
      <c r="B80" s="38" t="s">
        <v>155</v>
      </c>
      <c r="C80" s="38" t="s">
        <v>155</v>
      </c>
      <c r="D80" s="104">
        <v>2.1655000000000002</v>
      </c>
    </row>
    <row r="81" spans="1:4">
      <c r="A81" s="37">
        <v>9840</v>
      </c>
      <c r="B81" s="38" t="s">
        <v>156</v>
      </c>
      <c r="C81" s="38" t="s">
        <v>155</v>
      </c>
      <c r="D81" s="104">
        <v>2.1655000000000002</v>
      </c>
    </row>
    <row r="82" spans="1:4">
      <c r="A82" s="37">
        <v>9070</v>
      </c>
      <c r="B82" s="38" t="s">
        <v>157</v>
      </c>
      <c r="C82" s="38" t="s">
        <v>157</v>
      </c>
      <c r="D82" s="104">
        <v>2.1655000000000002</v>
      </c>
    </row>
    <row r="83" spans="1:4">
      <c r="A83" s="37">
        <v>9070</v>
      </c>
      <c r="B83" s="38" t="s">
        <v>158</v>
      </c>
      <c r="C83" s="38" t="s">
        <v>157</v>
      </c>
      <c r="D83" s="104">
        <v>2.1655000000000002</v>
      </c>
    </row>
    <row r="84" spans="1:4">
      <c r="A84" s="37">
        <v>1700</v>
      </c>
      <c r="B84" s="38" t="s">
        <v>159</v>
      </c>
      <c r="C84" s="38" t="s">
        <v>159</v>
      </c>
      <c r="D84" s="104">
        <v>2.1655000000000002</v>
      </c>
    </row>
    <row r="85" spans="1:4">
      <c r="A85" s="39">
        <v>1620</v>
      </c>
      <c r="B85" s="40" t="s">
        <v>160</v>
      </c>
      <c r="C85" s="40" t="s">
        <v>160</v>
      </c>
      <c r="D85" s="105">
        <v>1.7897000000000001</v>
      </c>
    </row>
    <row r="86" spans="1:4">
      <c r="A86" s="37">
        <v>9420</v>
      </c>
      <c r="B86" s="38" t="s">
        <v>161</v>
      </c>
      <c r="C86" s="38" t="s">
        <v>162</v>
      </c>
      <c r="D86" s="104">
        <v>2.1655000000000002</v>
      </c>
    </row>
    <row r="87" spans="1:4">
      <c r="A87" s="37">
        <v>9420</v>
      </c>
      <c r="B87" s="38" t="s">
        <v>163</v>
      </c>
      <c r="C87" s="38" t="s">
        <v>162</v>
      </c>
      <c r="D87" s="104">
        <v>2.1655000000000002</v>
      </c>
    </row>
    <row r="88" spans="1:4">
      <c r="A88" s="37">
        <v>9420</v>
      </c>
      <c r="B88" s="38" t="s">
        <v>164</v>
      </c>
      <c r="C88" s="38" t="s">
        <v>162</v>
      </c>
      <c r="D88" s="104">
        <v>2.1655000000000002</v>
      </c>
    </row>
    <row r="89" spans="1:4">
      <c r="A89" s="37">
        <v>9420</v>
      </c>
      <c r="B89" s="38" t="s">
        <v>165</v>
      </c>
      <c r="C89" s="38" t="s">
        <v>162</v>
      </c>
      <c r="D89" s="104">
        <v>2.1655000000000002</v>
      </c>
    </row>
    <row r="90" spans="1:4">
      <c r="A90" s="37">
        <v>9420</v>
      </c>
      <c r="B90" s="38" t="s">
        <v>166</v>
      </c>
      <c r="C90" s="38" t="s">
        <v>162</v>
      </c>
      <c r="D90" s="104">
        <v>2.1655000000000002</v>
      </c>
    </row>
    <row r="91" spans="1:4">
      <c r="A91" s="37">
        <v>9420</v>
      </c>
      <c r="B91" s="38" t="s">
        <v>167</v>
      </c>
      <c r="C91" s="38" t="s">
        <v>162</v>
      </c>
      <c r="D91" s="104">
        <v>2.1655000000000002</v>
      </c>
    </row>
    <row r="92" spans="1:4">
      <c r="A92" s="37">
        <v>9420</v>
      </c>
      <c r="B92" s="38" t="s">
        <v>168</v>
      </c>
      <c r="C92" s="38" t="s">
        <v>162</v>
      </c>
      <c r="D92" s="104">
        <v>2.1655000000000002</v>
      </c>
    </row>
    <row r="93" spans="1:4">
      <c r="A93" s="37">
        <v>9420</v>
      </c>
      <c r="B93" s="38" t="s">
        <v>169</v>
      </c>
      <c r="C93" s="38" t="s">
        <v>162</v>
      </c>
      <c r="D93" s="104">
        <v>2.1655000000000002</v>
      </c>
    </row>
    <row r="94" spans="1:4">
      <c r="A94" s="37">
        <v>9890</v>
      </c>
      <c r="B94" s="38" t="s">
        <v>170</v>
      </c>
      <c r="C94" s="38" t="s">
        <v>171</v>
      </c>
      <c r="D94" s="104">
        <v>2.1655000000000002</v>
      </c>
    </row>
    <row r="95" spans="1:4">
      <c r="A95" s="37">
        <v>9890</v>
      </c>
      <c r="B95" s="38" t="s">
        <v>172</v>
      </c>
      <c r="C95" s="38" t="s">
        <v>171</v>
      </c>
      <c r="D95" s="104">
        <v>2.1655000000000002</v>
      </c>
    </row>
    <row r="96" spans="1:4">
      <c r="A96" s="37">
        <v>9890</v>
      </c>
      <c r="B96" s="38" t="s">
        <v>173</v>
      </c>
      <c r="C96" s="38" t="s">
        <v>171</v>
      </c>
      <c r="D96" s="104">
        <v>2.1655000000000002</v>
      </c>
    </row>
    <row r="97" spans="1:4">
      <c r="A97" s="37">
        <v>9890</v>
      </c>
      <c r="B97" s="38" t="s">
        <v>171</v>
      </c>
      <c r="C97" s="38" t="s">
        <v>171</v>
      </c>
      <c r="D97" s="104">
        <v>2.1655000000000002</v>
      </c>
    </row>
    <row r="98" spans="1:4">
      <c r="A98" s="37">
        <v>9890</v>
      </c>
      <c r="B98" s="38" t="s">
        <v>174</v>
      </c>
      <c r="C98" s="38" t="s">
        <v>171</v>
      </c>
      <c r="D98" s="104">
        <v>2.1655000000000002</v>
      </c>
    </row>
    <row r="99" spans="1:4">
      <c r="A99" s="37">
        <v>9890</v>
      </c>
      <c r="B99" s="38" t="s">
        <v>175</v>
      </c>
      <c r="C99" s="38" t="s">
        <v>171</v>
      </c>
      <c r="D99" s="104">
        <v>2.1655000000000002</v>
      </c>
    </row>
    <row r="100" spans="1:4">
      <c r="A100" s="37">
        <v>9042</v>
      </c>
      <c r="B100" s="38" t="s">
        <v>176</v>
      </c>
      <c r="C100" s="38" t="s">
        <v>177</v>
      </c>
      <c r="D100" s="104">
        <v>2.1655000000000002</v>
      </c>
    </row>
    <row r="101" spans="1:4">
      <c r="A101" s="37">
        <v>9031</v>
      </c>
      <c r="B101" s="38" t="s">
        <v>178</v>
      </c>
      <c r="C101" s="38" t="s">
        <v>177</v>
      </c>
      <c r="D101" s="104">
        <v>2.1655000000000002</v>
      </c>
    </row>
    <row r="102" spans="1:4">
      <c r="A102" s="37">
        <v>9050</v>
      </c>
      <c r="B102" s="38" t="s">
        <v>179</v>
      </c>
      <c r="C102" s="38" t="s">
        <v>177</v>
      </c>
      <c r="D102" s="104">
        <v>2.1655000000000002</v>
      </c>
    </row>
    <row r="103" spans="1:4">
      <c r="A103" s="37">
        <v>9000</v>
      </c>
      <c r="B103" s="38" t="s">
        <v>180</v>
      </c>
      <c r="C103" s="38" t="s">
        <v>177</v>
      </c>
      <c r="D103" s="104">
        <v>2.1655000000000002</v>
      </c>
    </row>
    <row r="104" spans="1:4">
      <c r="A104" s="37">
        <v>9050</v>
      </c>
      <c r="B104" s="38" t="s">
        <v>181</v>
      </c>
      <c r="C104" s="38" t="s">
        <v>177</v>
      </c>
      <c r="D104" s="104">
        <v>2.1655000000000002</v>
      </c>
    </row>
    <row r="105" spans="1:4">
      <c r="A105" s="37">
        <v>9030</v>
      </c>
      <c r="B105" s="38" t="s">
        <v>182</v>
      </c>
      <c r="C105" s="38" t="s">
        <v>177</v>
      </c>
      <c r="D105" s="104">
        <v>2.1655000000000002</v>
      </c>
    </row>
    <row r="106" spans="1:4">
      <c r="A106" s="37">
        <v>9042</v>
      </c>
      <c r="B106" s="38" t="s">
        <v>183</v>
      </c>
      <c r="C106" s="38" t="s">
        <v>177</v>
      </c>
      <c r="D106" s="104">
        <v>2.1655000000000002</v>
      </c>
    </row>
    <row r="107" spans="1:4">
      <c r="A107" s="37">
        <v>9041</v>
      </c>
      <c r="B107" s="38" t="s">
        <v>184</v>
      </c>
      <c r="C107" s="38" t="s">
        <v>177</v>
      </c>
      <c r="D107" s="104">
        <v>2.1655000000000002</v>
      </c>
    </row>
    <row r="108" spans="1:4">
      <c r="A108" s="37">
        <v>9040</v>
      </c>
      <c r="B108" s="38" t="s">
        <v>185</v>
      </c>
      <c r="C108" s="38" t="s">
        <v>177</v>
      </c>
      <c r="D108" s="104">
        <v>2.1655000000000002</v>
      </c>
    </row>
    <row r="109" spans="1:4">
      <c r="A109" s="37">
        <v>9051</v>
      </c>
      <c r="B109" s="38" t="s">
        <v>186</v>
      </c>
      <c r="C109" s="38" t="s">
        <v>177</v>
      </c>
      <c r="D109" s="104">
        <v>2.1655000000000002</v>
      </c>
    </row>
    <row r="110" spans="1:4">
      <c r="A110" s="37">
        <v>9051</v>
      </c>
      <c r="B110" s="38" t="s">
        <v>187</v>
      </c>
      <c r="C110" s="38" t="s">
        <v>177</v>
      </c>
      <c r="D110" s="104">
        <v>2.1655000000000002</v>
      </c>
    </row>
    <row r="111" spans="1:4">
      <c r="A111" s="37">
        <v>9042</v>
      </c>
      <c r="B111" s="38" t="s">
        <v>188</v>
      </c>
      <c r="C111" s="38" t="s">
        <v>177</v>
      </c>
      <c r="D111" s="104">
        <v>2.1655000000000002</v>
      </c>
    </row>
    <row r="112" spans="1:4">
      <c r="A112" s="37">
        <v>9032</v>
      </c>
      <c r="B112" s="38" t="s">
        <v>189</v>
      </c>
      <c r="C112" s="38" t="s">
        <v>177</v>
      </c>
      <c r="D112" s="104">
        <v>2.1655000000000002</v>
      </c>
    </row>
    <row r="113" spans="1:4">
      <c r="A113" s="37">
        <v>9052</v>
      </c>
      <c r="B113" s="38" t="s">
        <v>190</v>
      </c>
      <c r="C113" s="38" t="s">
        <v>177</v>
      </c>
      <c r="D113" s="104">
        <v>2.1655000000000002</v>
      </c>
    </row>
    <row r="114" spans="1:4">
      <c r="A114" s="37">
        <v>1500</v>
      </c>
      <c r="B114" s="38" t="s">
        <v>191</v>
      </c>
      <c r="C114" s="38" t="s">
        <v>191</v>
      </c>
      <c r="D114" s="104">
        <v>2.1655000000000002</v>
      </c>
    </row>
    <row r="115" spans="1:4">
      <c r="A115" s="37">
        <v>9220</v>
      </c>
      <c r="B115" s="38" t="s">
        <v>192</v>
      </c>
      <c r="C115" s="38" t="s">
        <v>192</v>
      </c>
      <c r="D115" s="104">
        <v>2.1655000000000002</v>
      </c>
    </row>
    <row r="116" spans="1:4">
      <c r="A116" s="37">
        <v>9220</v>
      </c>
      <c r="B116" s="38" t="s">
        <v>193</v>
      </c>
      <c r="C116" s="38" t="s">
        <v>192</v>
      </c>
      <c r="D116" s="104">
        <v>2.1655000000000002</v>
      </c>
    </row>
    <row r="117" spans="1:4">
      <c r="A117" s="37">
        <v>9552</v>
      </c>
      <c r="B117" s="38" t="s">
        <v>194</v>
      </c>
      <c r="C117" s="38" t="s">
        <v>195</v>
      </c>
      <c r="D117" s="104">
        <v>2.1655000000000002</v>
      </c>
    </row>
    <row r="118" spans="1:4">
      <c r="A118" s="37">
        <v>9550</v>
      </c>
      <c r="B118" s="38" t="s">
        <v>195</v>
      </c>
      <c r="C118" s="38" t="s">
        <v>195</v>
      </c>
      <c r="D118" s="104">
        <v>2.1655000000000002</v>
      </c>
    </row>
    <row r="119" spans="1:4">
      <c r="A119" s="37">
        <v>9550</v>
      </c>
      <c r="B119" s="38" t="s">
        <v>196</v>
      </c>
      <c r="C119" s="38" t="s">
        <v>195</v>
      </c>
      <c r="D119" s="104">
        <v>2.1655000000000002</v>
      </c>
    </row>
    <row r="120" spans="1:4">
      <c r="A120" s="37">
        <v>9551</v>
      </c>
      <c r="B120" s="38" t="s">
        <v>197</v>
      </c>
      <c r="C120" s="38" t="s">
        <v>195</v>
      </c>
      <c r="D120" s="104">
        <v>2.1655000000000002</v>
      </c>
    </row>
    <row r="121" spans="1:4">
      <c r="A121" s="37">
        <v>9550</v>
      </c>
      <c r="B121" s="38" t="s">
        <v>198</v>
      </c>
      <c r="C121" s="38" t="s">
        <v>195</v>
      </c>
      <c r="D121" s="104">
        <v>2.1655000000000002</v>
      </c>
    </row>
    <row r="122" spans="1:4">
      <c r="A122" s="37">
        <v>9550</v>
      </c>
      <c r="B122" s="38" t="s">
        <v>199</v>
      </c>
      <c r="C122" s="38" t="s">
        <v>195</v>
      </c>
      <c r="D122" s="104">
        <v>2.1655000000000002</v>
      </c>
    </row>
    <row r="123" spans="1:4">
      <c r="A123" s="37">
        <v>9550</v>
      </c>
      <c r="B123" s="38" t="s">
        <v>200</v>
      </c>
      <c r="C123" s="38" t="s">
        <v>195</v>
      </c>
      <c r="D123" s="104">
        <v>2.1655000000000002</v>
      </c>
    </row>
    <row r="124" spans="1:4">
      <c r="A124" s="37">
        <v>9550</v>
      </c>
      <c r="B124" s="38" t="s">
        <v>201</v>
      </c>
      <c r="C124" s="38" t="s">
        <v>195</v>
      </c>
      <c r="D124" s="104">
        <v>2.1655000000000002</v>
      </c>
    </row>
    <row r="125" spans="1:4">
      <c r="A125" s="37">
        <v>9667</v>
      </c>
      <c r="B125" s="38" t="s">
        <v>202</v>
      </c>
      <c r="C125" s="38" t="s">
        <v>203</v>
      </c>
      <c r="D125" s="104">
        <v>2.1655000000000002</v>
      </c>
    </row>
    <row r="126" spans="1:4">
      <c r="A126" s="37">
        <v>9667</v>
      </c>
      <c r="B126" s="38" t="s">
        <v>204</v>
      </c>
      <c r="C126" s="38" t="s">
        <v>203</v>
      </c>
      <c r="D126" s="104">
        <v>2.1655000000000002</v>
      </c>
    </row>
    <row r="127" spans="1:4">
      <c r="A127" s="37">
        <v>8490</v>
      </c>
      <c r="B127" s="38" t="s">
        <v>205</v>
      </c>
      <c r="C127" s="38" t="s">
        <v>206</v>
      </c>
      <c r="D127" s="104">
        <v>2.1655000000000002</v>
      </c>
    </row>
    <row r="128" spans="1:4">
      <c r="A128" s="37">
        <v>8490</v>
      </c>
      <c r="B128" s="38" t="s">
        <v>207</v>
      </c>
      <c r="C128" s="38" t="s">
        <v>206</v>
      </c>
      <c r="D128" s="104">
        <v>2.1655000000000002</v>
      </c>
    </row>
    <row r="129" spans="1:4">
      <c r="A129" s="37">
        <v>8490</v>
      </c>
      <c r="B129" s="38" t="s">
        <v>208</v>
      </c>
      <c r="C129" s="38" t="s">
        <v>206</v>
      </c>
      <c r="D129" s="104">
        <v>2.1655000000000002</v>
      </c>
    </row>
    <row r="130" spans="1:4">
      <c r="A130" s="37">
        <v>8490</v>
      </c>
      <c r="B130" s="38" t="s">
        <v>206</v>
      </c>
      <c r="C130" s="38" t="s">
        <v>206</v>
      </c>
      <c r="D130" s="104">
        <v>2.1655000000000002</v>
      </c>
    </row>
    <row r="131" spans="1:4">
      <c r="A131" s="37">
        <v>8490</v>
      </c>
      <c r="B131" s="38" t="s">
        <v>209</v>
      </c>
      <c r="C131" s="38" t="s">
        <v>206</v>
      </c>
      <c r="D131" s="104">
        <v>2.1655000000000002</v>
      </c>
    </row>
    <row r="132" spans="1:4">
      <c r="A132" s="37">
        <v>9690</v>
      </c>
      <c r="B132" s="38" t="s">
        <v>210</v>
      </c>
      <c r="C132" s="38" t="s">
        <v>211</v>
      </c>
      <c r="D132" s="104">
        <v>2.1655000000000002</v>
      </c>
    </row>
    <row r="133" spans="1:4">
      <c r="A133" s="37">
        <v>9690</v>
      </c>
      <c r="B133" s="38" t="s">
        <v>212</v>
      </c>
      <c r="C133" s="38" t="s">
        <v>211</v>
      </c>
      <c r="D133" s="104">
        <v>2.1655000000000002</v>
      </c>
    </row>
    <row r="134" spans="1:4">
      <c r="A134" s="37">
        <v>9690</v>
      </c>
      <c r="B134" s="38" t="s">
        <v>213</v>
      </c>
      <c r="C134" s="38" t="s">
        <v>211</v>
      </c>
      <c r="D134" s="104">
        <v>2.1655000000000002</v>
      </c>
    </row>
    <row r="135" spans="1:4">
      <c r="A135" s="37">
        <v>9690</v>
      </c>
      <c r="B135" s="38" t="s">
        <v>214</v>
      </c>
      <c r="C135" s="38" t="s">
        <v>211</v>
      </c>
      <c r="D135" s="104">
        <v>2.1655000000000002</v>
      </c>
    </row>
    <row r="136" spans="1:4">
      <c r="A136" s="37">
        <v>9910</v>
      </c>
      <c r="B136" s="38" t="s">
        <v>215</v>
      </c>
      <c r="C136" s="38" t="s">
        <v>215</v>
      </c>
      <c r="D136" s="104">
        <v>2.1655000000000002</v>
      </c>
    </row>
    <row r="137" spans="1:4">
      <c r="A137" s="37">
        <v>9910</v>
      </c>
      <c r="B137" s="38" t="s">
        <v>216</v>
      </c>
      <c r="C137" s="38" t="s">
        <v>215</v>
      </c>
      <c r="D137" s="104">
        <v>2.1655000000000002</v>
      </c>
    </row>
    <row r="138" spans="1:4">
      <c r="A138" s="37">
        <v>9770</v>
      </c>
      <c r="B138" s="38" t="s">
        <v>217</v>
      </c>
      <c r="C138" s="38" t="s">
        <v>217</v>
      </c>
      <c r="D138" s="104">
        <v>2.1655000000000002</v>
      </c>
    </row>
    <row r="139" spans="1:4">
      <c r="A139" s="37">
        <v>9770</v>
      </c>
      <c r="B139" s="38" t="s">
        <v>219</v>
      </c>
      <c r="C139" s="38" t="s">
        <v>217</v>
      </c>
      <c r="D139" s="104">
        <v>2.1655000000000002</v>
      </c>
    </row>
    <row r="140" spans="1:4">
      <c r="A140" s="37">
        <v>9771</v>
      </c>
      <c r="B140" s="38" t="s">
        <v>220</v>
      </c>
      <c r="C140" s="38" t="s">
        <v>217</v>
      </c>
      <c r="D140" s="104">
        <v>2.1655000000000002</v>
      </c>
    </row>
    <row r="141" spans="1:4">
      <c r="A141" s="37">
        <v>9772</v>
      </c>
      <c r="B141" s="38" t="s">
        <v>221</v>
      </c>
      <c r="C141" s="38" t="s">
        <v>217</v>
      </c>
      <c r="D141" s="104">
        <v>2.1655000000000002</v>
      </c>
    </row>
    <row r="142" spans="1:4">
      <c r="A142" s="37">
        <v>9280</v>
      </c>
      <c r="B142" s="38" t="s">
        <v>222</v>
      </c>
      <c r="C142" s="38" t="s">
        <v>223</v>
      </c>
      <c r="D142" s="104">
        <v>2.1655000000000002</v>
      </c>
    </row>
    <row r="143" spans="1:4">
      <c r="A143" s="37">
        <v>9280</v>
      </c>
      <c r="B143" s="38" t="s">
        <v>223</v>
      </c>
      <c r="C143" s="38" t="s">
        <v>223</v>
      </c>
      <c r="D143" s="104">
        <v>2.1655000000000002</v>
      </c>
    </row>
    <row r="144" spans="1:4">
      <c r="A144" s="37">
        <v>9280</v>
      </c>
      <c r="B144" s="38" t="s">
        <v>224</v>
      </c>
      <c r="C144" s="38" t="s">
        <v>223</v>
      </c>
      <c r="D144" s="104">
        <v>2.1655000000000002</v>
      </c>
    </row>
    <row r="145" spans="1:4">
      <c r="A145" s="37">
        <v>9340</v>
      </c>
      <c r="B145" s="38" t="s">
        <v>225</v>
      </c>
      <c r="C145" s="38" t="s">
        <v>226</v>
      </c>
      <c r="D145" s="104">
        <v>2.1655000000000002</v>
      </c>
    </row>
    <row r="146" spans="1:4">
      <c r="A146" s="37">
        <v>9340</v>
      </c>
      <c r="B146" s="38" t="s">
        <v>226</v>
      </c>
      <c r="C146" s="38" t="s">
        <v>226</v>
      </c>
      <c r="D146" s="104">
        <v>2.1655000000000002</v>
      </c>
    </row>
    <row r="147" spans="1:4">
      <c r="A147" s="37">
        <v>9340</v>
      </c>
      <c r="B147" s="38" t="s">
        <v>227</v>
      </c>
      <c r="C147" s="38" t="s">
        <v>226</v>
      </c>
      <c r="D147" s="104">
        <v>2.1655000000000002</v>
      </c>
    </row>
    <row r="148" spans="1:4">
      <c r="A148" s="37">
        <v>9340</v>
      </c>
      <c r="B148" s="38" t="s">
        <v>228</v>
      </c>
      <c r="C148" s="38" t="s">
        <v>226</v>
      </c>
      <c r="D148" s="104">
        <v>2.1655000000000002</v>
      </c>
    </row>
    <row r="149" spans="1:4">
      <c r="A149" s="37">
        <v>9340</v>
      </c>
      <c r="B149" s="38" t="s">
        <v>229</v>
      </c>
      <c r="C149" s="38" t="s">
        <v>226</v>
      </c>
      <c r="D149" s="104">
        <v>2.1655000000000002</v>
      </c>
    </row>
    <row r="150" spans="1:4">
      <c r="A150" s="37">
        <v>1770</v>
      </c>
      <c r="B150" s="38" t="s">
        <v>230</v>
      </c>
      <c r="C150" s="38" t="s">
        <v>230</v>
      </c>
      <c r="D150" s="104">
        <v>2.1655000000000002</v>
      </c>
    </row>
    <row r="151" spans="1:4">
      <c r="A151" s="37">
        <v>9570</v>
      </c>
      <c r="B151" s="38" t="s">
        <v>231</v>
      </c>
      <c r="C151" s="38" t="s">
        <v>232</v>
      </c>
      <c r="D151" s="104">
        <v>2.1655000000000002</v>
      </c>
    </row>
    <row r="152" spans="1:4">
      <c r="A152" s="37">
        <v>9572</v>
      </c>
      <c r="B152" s="38" t="s">
        <v>233</v>
      </c>
      <c r="C152" s="38" t="s">
        <v>232</v>
      </c>
      <c r="D152" s="104">
        <v>2.1655000000000002</v>
      </c>
    </row>
    <row r="153" spans="1:4">
      <c r="A153" s="37">
        <v>9570</v>
      </c>
      <c r="B153" s="38" t="s">
        <v>234</v>
      </c>
      <c r="C153" s="38" t="s">
        <v>232</v>
      </c>
      <c r="D153" s="104">
        <v>2.1655000000000002</v>
      </c>
    </row>
    <row r="154" spans="1:4">
      <c r="A154" s="37">
        <v>1630</v>
      </c>
      <c r="B154" s="38" t="s">
        <v>235</v>
      </c>
      <c r="C154" s="38" t="s">
        <v>235</v>
      </c>
      <c r="D154" s="104">
        <v>2.1655000000000002</v>
      </c>
    </row>
    <row r="155" spans="1:4">
      <c r="A155" s="37">
        <v>9080</v>
      </c>
      <c r="B155" s="38" t="s">
        <v>236</v>
      </c>
      <c r="C155" s="38" t="s">
        <v>236</v>
      </c>
      <c r="D155" s="104">
        <v>2.1655000000000002</v>
      </c>
    </row>
    <row r="156" spans="1:4">
      <c r="A156" s="37">
        <v>9080</v>
      </c>
      <c r="B156" s="38" t="s">
        <v>237</v>
      </c>
      <c r="C156" s="38" t="s">
        <v>236</v>
      </c>
      <c r="D156" s="104">
        <v>2.1655000000000002</v>
      </c>
    </row>
    <row r="157" spans="1:4">
      <c r="A157" s="37">
        <v>9080</v>
      </c>
      <c r="B157" s="38" t="s">
        <v>238</v>
      </c>
      <c r="C157" s="38" t="s">
        <v>236</v>
      </c>
      <c r="D157" s="104">
        <v>2.1655000000000002</v>
      </c>
    </row>
    <row r="158" spans="1:4">
      <c r="A158" s="37">
        <v>9080</v>
      </c>
      <c r="B158" s="38" t="s">
        <v>239</v>
      </c>
      <c r="C158" s="38" t="s">
        <v>236</v>
      </c>
      <c r="D158" s="104">
        <v>2.1655000000000002</v>
      </c>
    </row>
    <row r="159" spans="1:4">
      <c r="A159" s="37">
        <v>9920</v>
      </c>
      <c r="B159" s="38" t="s">
        <v>240</v>
      </c>
      <c r="C159" s="38" t="s">
        <v>240</v>
      </c>
      <c r="D159" s="104">
        <v>2.1655000000000002</v>
      </c>
    </row>
    <row r="160" spans="1:4">
      <c r="A160" s="37">
        <v>9921</v>
      </c>
      <c r="B160" s="38" t="s">
        <v>242</v>
      </c>
      <c r="C160" s="38" t="s">
        <v>240</v>
      </c>
      <c r="D160" s="104">
        <v>2.1655000000000002</v>
      </c>
    </row>
    <row r="161" spans="1:4">
      <c r="A161" s="37">
        <v>9680</v>
      </c>
      <c r="B161" s="38" t="s">
        <v>243</v>
      </c>
      <c r="C161" s="38" t="s">
        <v>244</v>
      </c>
      <c r="D161" s="104">
        <v>2.1655000000000002</v>
      </c>
    </row>
    <row r="162" spans="1:4">
      <c r="A162" s="37">
        <v>9680</v>
      </c>
      <c r="B162" s="38" t="s">
        <v>245</v>
      </c>
      <c r="C162" s="38" t="s">
        <v>244</v>
      </c>
      <c r="D162" s="104">
        <v>2.1655000000000002</v>
      </c>
    </row>
    <row r="163" spans="1:4">
      <c r="A163" s="37">
        <v>9681</v>
      </c>
      <c r="B163" s="38" t="s">
        <v>246</v>
      </c>
      <c r="C163" s="38" t="s">
        <v>244</v>
      </c>
      <c r="D163" s="104">
        <v>2.1655000000000002</v>
      </c>
    </row>
    <row r="164" spans="1:4">
      <c r="A164" s="37">
        <v>9688</v>
      </c>
      <c r="B164" s="38" t="s">
        <v>247</v>
      </c>
      <c r="C164" s="38" t="s">
        <v>244</v>
      </c>
      <c r="D164" s="104">
        <v>2.1655000000000002</v>
      </c>
    </row>
    <row r="165" spans="1:4">
      <c r="A165" s="37">
        <v>1830</v>
      </c>
      <c r="B165" s="38" t="s">
        <v>248</v>
      </c>
      <c r="C165" s="38" t="s">
        <v>248</v>
      </c>
      <c r="D165" s="104">
        <v>2.1655000000000002</v>
      </c>
    </row>
    <row r="166" spans="1:4">
      <c r="A166" s="37">
        <v>1831</v>
      </c>
      <c r="B166" s="38" t="s">
        <v>249</v>
      </c>
      <c r="C166" s="38" t="s">
        <v>248</v>
      </c>
      <c r="D166" s="104">
        <v>2.1655000000000002</v>
      </c>
    </row>
    <row r="167" spans="1:4">
      <c r="A167" s="37">
        <v>9090</v>
      </c>
      <c r="B167" s="38" t="s">
        <v>250</v>
      </c>
      <c r="C167" s="38" t="s">
        <v>251</v>
      </c>
      <c r="D167" s="104">
        <v>2.1655000000000002</v>
      </c>
    </row>
    <row r="168" spans="1:4">
      <c r="A168" s="37">
        <v>9090</v>
      </c>
      <c r="B168" s="38" t="s">
        <v>251</v>
      </c>
      <c r="C168" s="38" t="s">
        <v>251</v>
      </c>
      <c r="D168" s="104">
        <v>2.1655000000000002</v>
      </c>
    </row>
    <row r="169" spans="1:4">
      <c r="A169" s="37">
        <v>9820</v>
      </c>
      <c r="B169" s="38" t="s">
        <v>252</v>
      </c>
      <c r="C169" s="38" t="s">
        <v>253</v>
      </c>
      <c r="D169" s="104">
        <v>2.1655000000000002</v>
      </c>
    </row>
    <row r="170" spans="1:4">
      <c r="A170" s="37">
        <v>9820</v>
      </c>
      <c r="B170" s="38" t="s">
        <v>254</v>
      </c>
      <c r="C170" s="38" t="s">
        <v>253</v>
      </c>
      <c r="D170" s="104">
        <v>2.1655000000000002</v>
      </c>
    </row>
    <row r="171" spans="1:4">
      <c r="A171" s="37">
        <v>9820</v>
      </c>
      <c r="B171" s="38" t="s">
        <v>255</v>
      </c>
      <c r="C171" s="38" t="s">
        <v>253</v>
      </c>
      <c r="D171" s="104">
        <v>2.1655000000000002</v>
      </c>
    </row>
    <row r="172" spans="1:4">
      <c r="A172" s="37">
        <v>9820</v>
      </c>
      <c r="B172" s="38" t="s">
        <v>253</v>
      </c>
      <c r="C172" s="38" t="s">
        <v>253</v>
      </c>
      <c r="D172" s="104">
        <v>2.1655000000000002</v>
      </c>
    </row>
    <row r="173" spans="1:4">
      <c r="A173" s="37">
        <v>9820</v>
      </c>
      <c r="B173" s="38" t="s">
        <v>256</v>
      </c>
      <c r="C173" s="38" t="s">
        <v>253</v>
      </c>
      <c r="D173" s="104">
        <v>2.1655000000000002</v>
      </c>
    </row>
    <row r="174" spans="1:4">
      <c r="A174" s="37">
        <v>9820</v>
      </c>
      <c r="B174" s="38" t="s">
        <v>257</v>
      </c>
      <c r="C174" s="38" t="s">
        <v>253</v>
      </c>
      <c r="D174" s="104">
        <v>2.1655000000000002</v>
      </c>
    </row>
    <row r="175" spans="1:4">
      <c r="A175" s="37">
        <v>8433</v>
      </c>
      <c r="B175" s="38" t="s">
        <v>258</v>
      </c>
      <c r="C175" s="38" t="s">
        <v>259</v>
      </c>
      <c r="D175" s="104">
        <v>2.1655000000000002</v>
      </c>
    </row>
    <row r="176" spans="1:4">
      <c r="A176" s="37">
        <v>8434</v>
      </c>
      <c r="B176" s="38" t="s">
        <v>260</v>
      </c>
      <c r="C176" s="38" t="s">
        <v>259</v>
      </c>
      <c r="D176" s="104">
        <v>2.1655000000000002</v>
      </c>
    </row>
    <row r="177" spans="1:4">
      <c r="A177" s="37">
        <v>8433</v>
      </c>
      <c r="B177" s="38" t="s">
        <v>261</v>
      </c>
      <c r="C177" s="38" t="s">
        <v>259</v>
      </c>
      <c r="D177" s="104">
        <v>2.1655000000000002</v>
      </c>
    </row>
    <row r="178" spans="1:4">
      <c r="A178" s="37">
        <v>8430</v>
      </c>
      <c r="B178" s="38" t="s">
        <v>259</v>
      </c>
      <c r="C178" s="38" t="s">
        <v>259</v>
      </c>
      <c r="D178" s="104">
        <v>2.1655000000000002</v>
      </c>
    </row>
    <row r="179" spans="1:4">
      <c r="A179" s="37">
        <v>8433</v>
      </c>
      <c r="B179" s="38" t="s">
        <v>262</v>
      </c>
      <c r="C179" s="38" t="s">
        <v>259</v>
      </c>
      <c r="D179" s="104">
        <v>2.1655000000000002</v>
      </c>
    </row>
    <row r="180" spans="1:4">
      <c r="A180" s="37">
        <v>8433</v>
      </c>
      <c r="B180" s="38" t="s">
        <v>263</v>
      </c>
      <c r="C180" s="38" t="s">
        <v>259</v>
      </c>
      <c r="D180" s="104">
        <v>2.1655000000000002</v>
      </c>
    </row>
    <row r="181" spans="1:4">
      <c r="A181" s="37">
        <v>8434</v>
      </c>
      <c r="B181" s="38" t="s">
        <v>264</v>
      </c>
      <c r="C181" s="38" t="s">
        <v>259</v>
      </c>
      <c r="D181" s="104">
        <v>2.1655000000000002</v>
      </c>
    </row>
    <row r="182" spans="1:4">
      <c r="A182" s="37">
        <v>8431</v>
      </c>
      <c r="B182" s="38" t="s">
        <v>265</v>
      </c>
      <c r="C182" s="38" t="s">
        <v>259</v>
      </c>
      <c r="D182" s="104">
        <v>2.1655000000000002</v>
      </c>
    </row>
    <row r="183" spans="1:4">
      <c r="A183" s="37">
        <v>8432</v>
      </c>
      <c r="B183" s="38" t="s">
        <v>266</v>
      </c>
      <c r="C183" s="38" t="s">
        <v>259</v>
      </c>
      <c r="D183" s="104">
        <v>2.1655000000000002</v>
      </c>
    </row>
    <row r="184" spans="1:4">
      <c r="A184" s="37">
        <v>8890</v>
      </c>
      <c r="B184" s="38" t="s">
        <v>267</v>
      </c>
      <c r="C184" s="38" t="s">
        <v>267</v>
      </c>
      <c r="D184" s="104">
        <v>2.1655000000000002</v>
      </c>
    </row>
    <row r="185" spans="1:4">
      <c r="A185" s="37">
        <v>9810</v>
      </c>
      <c r="B185" s="38" t="s">
        <v>268</v>
      </c>
      <c r="C185" s="38" t="s">
        <v>269</v>
      </c>
      <c r="D185" s="104">
        <v>2.1655000000000002</v>
      </c>
    </row>
    <row r="186" spans="1:4">
      <c r="A186" s="37">
        <v>9810</v>
      </c>
      <c r="B186" s="38" t="s">
        <v>269</v>
      </c>
      <c r="C186" s="38" t="s">
        <v>269</v>
      </c>
      <c r="D186" s="104">
        <v>2.1655000000000002</v>
      </c>
    </row>
    <row r="187" spans="1:4">
      <c r="A187" s="37">
        <v>9850</v>
      </c>
      <c r="B187" s="38" t="s">
        <v>270</v>
      </c>
      <c r="C187" s="38" t="s">
        <v>273</v>
      </c>
      <c r="D187" s="104">
        <v>2.1655000000000002</v>
      </c>
    </row>
    <row r="188" spans="1:4">
      <c r="A188" s="37">
        <v>9850</v>
      </c>
      <c r="B188" s="38" t="s">
        <v>271</v>
      </c>
      <c r="C188" s="38" t="s">
        <v>273</v>
      </c>
      <c r="D188" s="104">
        <v>2.1655000000000002</v>
      </c>
    </row>
    <row r="189" spans="1:4">
      <c r="A189" s="37">
        <v>9850</v>
      </c>
      <c r="B189" s="38" t="s">
        <v>272</v>
      </c>
      <c r="C189" s="38" t="s">
        <v>273</v>
      </c>
      <c r="D189" s="104">
        <v>2.1655000000000002</v>
      </c>
    </row>
    <row r="190" spans="1:4">
      <c r="A190" s="37">
        <v>9850</v>
      </c>
      <c r="B190" s="38" t="s">
        <v>273</v>
      </c>
      <c r="C190" s="38" t="s">
        <v>273</v>
      </c>
      <c r="D190" s="104">
        <v>2.1655000000000002</v>
      </c>
    </row>
    <row r="191" spans="1:4">
      <c r="A191" s="37">
        <v>9850</v>
      </c>
      <c r="B191" s="38" t="s">
        <v>274</v>
      </c>
      <c r="C191" s="38" t="s">
        <v>273</v>
      </c>
      <c r="D191" s="104">
        <v>2.1655000000000002</v>
      </c>
    </row>
    <row r="192" spans="1:4">
      <c r="A192" s="37">
        <v>9850</v>
      </c>
      <c r="B192" s="38" t="s">
        <v>275</v>
      </c>
      <c r="C192" s="38" t="s">
        <v>273</v>
      </c>
      <c r="D192" s="104">
        <v>2.1655000000000002</v>
      </c>
    </row>
    <row r="193" spans="1:4">
      <c r="A193" s="37">
        <v>8400</v>
      </c>
      <c r="B193" s="38" t="s">
        <v>276</v>
      </c>
      <c r="C193" s="38" t="s">
        <v>277</v>
      </c>
      <c r="D193" s="104">
        <v>2.1655000000000002</v>
      </c>
    </row>
    <row r="194" spans="1:4">
      <c r="A194" s="37">
        <v>8400</v>
      </c>
      <c r="B194" s="38" t="s">
        <v>277</v>
      </c>
      <c r="C194" s="38" t="s">
        <v>277</v>
      </c>
      <c r="D194" s="104">
        <v>2.1655000000000002</v>
      </c>
    </row>
    <row r="195" spans="1:4">
      <c r="A195" s="37">
        <v>8400</v>
      </c>
      <c r="B195" s="38" t="s">
        <v>278</v>
      </c>
      <c r="C195" s="38" t="s">
        <v>277</v>
      </c>
      <c r="D195" s="104">
        <v>2.1655000000000002</v>
      </c>
    </row>
    <row r="196" spans="1:4">
      <c r="A196" s="37">
        <v>8400</v>
      </c>
      <c r="B196" s="38" t="s">
        <v>279</v>
      </c>
      <c r="C196" s="38" t="s">
        <v>277</v>
      </c>
      <c r="D196" s="104">
        <v>2.1655000000000002</v>
      </c>
    </row>
    <row r="197" spans="1:4">
      <c r="A197" s="37">
        <v>8400</v>
      </c>
      <c r="B197" s="38" t="s">
        <v>280</v>
      </c>
      <c r="C197" s="38" t="s">
        <v>277</v>
      </c>
      <c r="D197" s="104">
        <v>2.1655000000000002</v>
      </c>
    </row>
    <row r="198" spans="1:4">
      <c r="A198" s="37">
        <v>9860</v>
      </c>
      <c r="B198" s="38" t="s">
        <v>281</v>
      </c>
      <c r="C198" s="38" t="s">
        <v>282</v>
      </c>
      <c r="D198" s="104">
        <v>2.1655000000000002</v>
      </c>
    </row>
    <row r="199" spans="1:4">
      <c r="A199" s="37">
        <v>9860</v>
      </c>
      <c r="B199" s="38" t="s">
        <v>283</v>
      </c>
      <c r="C199" s="38" t="s">
        <v>282</v>
      </c>
      <c r="D199" s="104">
        <v>2.1655000000000002</v>
      </c>
    </row>
    <row r="200" spans="1:4">
      <c r="A200" s="37">
        <v>9860</v>
      </c>
      <c r="B200" s="38" t="s">
        <v>284</v>
      </c>
      <c r="C200" s="38" t="s">
        <v>282</v>
      </c>
      <c r="D200" s="104">
        <v>2.1655000000000002</v>
      </c>
    </row>
    <row r="201" spans="1:4">
      <c r="A201" s="37">
        <v>9860</v>
      </c>
      <c r="B201" s="38" t="s">
        <v>285</v>
      </c>
      <c r="C201" s="38" t="s">
        <v>282</v>
      </c>
      <c r="D201" s="104">
        <v>2.1655000000000002</v>
      </c>
    </row>
    <row r="202" spans="1:4">
      <c r="A202" s="37">
        <v>9860</v>
      </c>
      <c r="B202" s="38" t="s">
        <v>282</v>
      </c>
      <c r="C202" s="38" t="s">
        <v>282</v>
      </c>
      <c r="D202" s="104">
        <v>2.1655000000000002</v>
      </c>
    </row>
    <row r="203" spans="1:4">
      <c r="A203" s="37">
        <v>9860</v>
      </c>
      <c r="B203" s="38" t="s">
        <v>286</v>
      </c>
      <c r="C203" s="38" t="s">
        <v>282</v>
      </c>
      <c r="D203" s="104">
        <v>2.1655000000000002</v>
      </c>
    </row>
    <row r="204" spans="1:4">
      <c r="A204" s="37">
        <v>8020</v>
      </c>
      <c r="B204" s="38" t="s">
        <v>287</v>
      </c>
      <c r="C204" s="38" t="s">
        <v>287</v>
      </c>
      <c r="D204" s="104">
        <v>2.1655000000000002</v>
      </c>
    </row>
    <row r="205" spans="1:4">
      <c r="A205" s="37">
        <v>8020</v>
      </c>
      <c r="B205" s="38" t="s">
        <v>288</v>
      </c>
      <c r="C205" s="38" t="s">
        <v>287</v>
      </c>
      <c r="D205" s="104">
        <v>2.1655000000000002</v>
      </c>
    </row>
    <row r="206" spans="1:4">
      <c r="A206" s="37">
        <v>8020</v>
      </c>
      <c r="B206" s="38" t="s">
        <v>289</v>
      </c>
      <c r="C206" s="38" t="s">
        <v>287</v>
      </c>
      <c r="D206" s="104">
        <v>2.1655000000000002</v>
      </c>
    </row>
    <row r="207" spans="1:4">
      <c r="A207" s="37">
        <v>8020</v>
      </c>
      <c r="B207" s="38" t="s">
        <v>290</v>
      </c>
      <c r="C207" s="38" t="s">
        <v>287</v>
      </c>
      <c r="D207" s="104">
        <v>2.1655000000000002</v>
      </c>
    </row>
    <row r="208" spans="1:4">
      <c r="A208" s="39">
        <v>9700</v>
      </c>
      <c r="B208" s="40" t="s">
        <v>291</v>
      </c>
      <c r="C208" s="40" t="s">
        <v>292</v>
      </c>
      <c r="D208" s="104">
        <v>2.1655000000000002</v>
      </c>
    </row>
    <row r="209" spans="1:4">
      <c r="A209" s="39">
        <v>9700</v>
      </c>
      <c r="B209" s="40" t="s">
        <v>293</v>
      </c>
      <c r="C209" s="40" t="s">
        <v>292</v>
      </c>
      <c r="D209" s="104">
        <v>2.1655000000000002</v>
      </c>
    </row>
    <row r="210" spans="1:4">
      <c r="A210" s="39">
        <v>9700</v>
      </c>
      <c r="B210" s="40" t="s">
        <v>294</v>
      </c>
      <c r="C210" s="40" t="s">
        <v>292</v>
      </c>
      <c r="D210" s="104">
        <v>2.1655000000000002</v>
      </c>
    </row>
    <row r="211" spans="1:4">
      <c r="A211" s="39">
        <v>9700</v>
      </c>
      <c r="B211" s="40" t="s">
        <v>295</v>
      </c>
      <c r="C211" s="40" t="s">
        <v>292</v>
      </c>
      <c r="D211" s="104">
        <v>2.1655000000000002</v>
      </c>
    </row>
    <row r="212" spans="1:4">
      <c r="A212" s="39">
        <v>9700</v>
      </c>
      <c r="B212" s="40" t="s">
        <v>296</v>
      </c>
      <c r="C212" s="40" t="s">
        <v>292</v>
      </c>
      <c r="D212" s="104">
        <v>2.1655000000000002</v>
      </c>
    </row>
    <row r="213" spans="1:4">
      <c r="A213" s="39">
        <v>9700</v>
      </c>
      <c r="B213" s="40" t="s">
        <v>297</v>
      </c>
      <c r="C213" s="40" t="s">
        <v>292</v>
      </c>
      <c r="D213" s="104">
        <v>2.1655000000000002</v>
      </c>
    </row>
    <row r="214" spans="1:4">
      <c r="A214" s="39">
        <v>9700</v>
      </c>
      <c r="B214" s="40" t="s">
        <v>298</v>
      </c>
      <c r="C214" s="40" t="s">
        <v>292</v>
      </c>
      <c r="D214" s="104">
        <v>2.1655000000000002</v>
      </c>
    </row>
    <row r="215" spans="1:4">
      <c r="A215" s="39">
        <v>9700</v>
      </c>
      <c r="B215" s="40" t="s">
        <v>299</v>
      </c>
      <c r="C215" s="40" t="s">
        <v>292</v>
      </c>
      <c r="D215" s="104">
        <v>2.1655000000000002</v>
      </c>
    </row>
    <row r="216" spans="1:4">
      <c r="A216" s="39">
        <v>9700</v>
      </c>
      <c r="B216" s="40" t="s">
        <v>300</v>
      </c>
      <c r="C216" s="40" t="s">
        <v>292</v>
      </c>
      <c r="D216" s="104">
        <v>2.1655000000000002</v>
      </c>
    </row>
    <row r="217" spans="1:4">
      <c r="A217" s="39">
        <v>9700</v>
      </c>
      <c r="B217" s="40" t="s">
        <v>301</v>
      </c>
      <c r="C217" s="40" t="s">
        <v>292</v>
      </c>
      <c r="D217" s="104">
        <v>2.1655000000000002</v>
      </c>
    </row>
    <row r="218" spans="1:4">
      <c r="A218" s="39">
        <v>9700</v>
      </c>
      <c r="B218" s="40" t="s">
        <v>302</v>
      </c>
      <c r="C218" s="40" t="s">
        <v>292</v>
      </c>
      <c r="D218" s="104">
        <v>2.1655000000000002</v>
      </c>
    </row>
    <row r="219" spans="1:4">
      <c r="A219" s="39">
        <v>9700</v>
      </c>
      <c r="B219" s="40" t="s">
        <v>303</v>
      </c>
      <c r="C219" s="40" t="s">
        <v>292</v>
      </c>
      <c r="D219" s="104">
        <v>2.1655000000000002</v>
      </c>
    </row>
    <row r="220" spans="1:4">
      <c r="A220" s="39">
        <v>9700</v>
      </c>
      <c r="B220" s="40" t="s">
        <v>304</v>
      </c>
      <c r="C220" s="40" t="s">
        <v>292</v>
      </c>
      <c r="D220" s="104">
        <v>2.1655000000000002</v>
      </c>
    </row>
    <row r="221" spans="1:4">
      <c r="A221" s="39">
        <v>9700</v>
      </c>
      <c r="B221" s="40" t="s">
        <v>305</v>
      </c>
      <c r="C221" s="40" t="s">
        <v>292</v>
      </c>
      <c r="D221" s="104">
        <v>2.1655000000000002</v>
      </c>
    </row>
    <row r="222" spans="1:4">
      <c r="A222" s="37">
        <v>9600</v>
      </c>
      <c r="B222" s="38" t="s">
        <v>306</v>
      </c>
      <c r="C222" s="38" t="s">
        <v>306</v>
      </c>
      <c r="D222" s="104">
        <v>2.1655000000000002</v>
      </c>
    </row>
    <row r="223" spans="1:4">
      <c r="A223" s="37">
        <v>8755</v>
      </c>
      <c r="B223" s="38" t="s">
        <v>307</v>
      </c>
      <c r="C223" s="38" t="s">
        <v>307</v>
      </c>
      <c r="D223" s="104">
        <v>2.1655000000000002</v>
      </c>
    </row>
    <row r="224" spans="1:4">
      <c r="A224" s="37">
        <v>9520</v>
      </c>
      <c r="B224" s="38" t="s">
        <v>308</v>
      </c>
      <c r="C224" s="38" t="s">
        <v>309</v>
      </c>
      <c r="D224" s="104">
        <v>2.1655000000000002</v>
      </c>
    </row>
    <row r="225" spans="1:4">
      <c r="A225" s="37">
        <v>9521</v>
      </c>
      <c r="B225" s="38" t="s">
        <v>310</v>
      </c>
      <c r="C225" s="38" t="s">
        <v>309</v>
      </c>
      <c r="D225" s="104">
        <v>2.1655000000000002</v>
      </c>
    </row>
    <row r="226" spans="1:4">
      <c r="A226" s="37">
        <v>9520</v>
      </c>
      <c r="B226" s="38" t="s">
        <v>309</v>
      </c>
      <c r="C226" s="38" t="s">
        <v>309</v>
      </c>
      <c r="D226" s="104">
        <v>2.1655000000000002</v>
      </c>
    </row>
    <row r="227" spans="1:4">
      <c r="A227" s="37">
        <v>9520</v>
      </c>
      <c r="B227" s="38" t="s">
        <v>311</v>
      </c>
      <c r="C227" s="38" t="s">
        <v>309</v>
      </c>
      <c r="D227" s="104">
        <v>2.1655000000000002</v>
      </c>
    </row>
    <row r="228" spans="1:4">
      <c r="A228" s="37">
        <v>9520</v>
      </c>
      <c r="B228" s="38" t="s">
        <v>312</v>
      </c>
      <c r="C228" s="38" t="s">
        <v>309</v>
      </c>
      <c r="D228" s="104">
        <v>2.1655000000000002</v>
      </c>
    </row>
    <row r="229" spans="1:4">
      <c r="A229" s="39">
        <v>9831</v>
      </c>
      <c r="B229" s="40" t="s">
        <v>313</v>
      </c>
      <c r="C229" s="40" t="s">
        <v>314</v>
      </c>
      <c r="D229" s="104">
        <v>2.1655000000000002</v>
      </c>
    </row>
    <row r="230" spans="1:4">
      <c r="A230" s="39">
        <v>9830</v>
      </c>
      <c r="B230" s="40" t="s">
        <v>314</v>
      </c>
      <c r="C230" s="40" t="s">
        <v>314</v>
      </c>
      <c r="D230" s="104">
        <v>2.1655000000000002</v>
      </c>
    </row>
    <row r="231" spans="1:4">
      <c r="A231" s="37">
        <v>1742</v>
      </c>
      <c r="B231" s="38" t="s">
        <v>315</v>
      </c>
      <c r="C231" s="38" t="s">
        <v>316</v>
      </c>
      <c r="D231" s="104">
        <v>2.1655000000000002</v>
      </c>
    </row>
    <row r="232" spans="1:4">
      <c r="A232" s="37">
        <v>1741</v>
      </c>
      <c r="B232" s="38" t="s">
        <v>317</v>
      </c>
      <c r="C232" s="38" t="s">
        <v>316</v>
      </c>
      <c r="D232" s="104">
        <v>2.1655000000000002</v>
      </c>
    </row>
    <row r="233" spans="1:4">
      <c r="A233" s="37">
        <v>1740</v>
      </c>
      <c r="B233" s="38" t="s">
        <v>316</v>
      </c>
      <c r="C233" s="38" t="s">
        <v>316</v>
      </c>
      <c r="D233" s="104">
        <v>2.1655000000000002</v>
      </c>
    </row>
    <row r="234" spans="1:4">
      <c r="A234" s="37">
        <v>1780</v>
      </c>
      <c r="B234" s="38" t="s">
        <v>318</v>
      </c>
      <c r="C234" s="38" t="s">
        <v>318</v>
      </c>
      <c r="D234" s="104">
        <v>2.1655000000000002</v>
      </c>
    </row>
    <row r="235" spans="1:4">
      <c r="A235" s="37">
        <v>9230</v>
      </c>
      <c r="B235" s="38" t="s">
        <v>319</v>
      </c>
      <c r="C235" s="38" t="s">
        <v>320</v>
      </c>
      <c r="D235" s="104">
        <v>2.1655000000000002</v>
      </c>
    </row>
    <row r="236" spans="1:4">
      <c r="A236" s="37">
        <v>9230</v>
      </c>
      <c r="B236" s="38" t="s">
        <v>321</v>
      </c>
      <c r="C236" s="38" t="s">
        <v>320</v>
      </c>
      <c r="D236" s="104">
        <v>2.1655000000000002</v>
      </c>
    </row>
    <row r="237" spans="1:4">
      <c r="A237" s="37">
        <v>9230</v>
      </c>
      <c r="B237" s="38" t="s">
        <v>320</v>
      </c>
      <c r="C237" s="38" t="s">
        <v>320</v>
      </c>
      <c r="D237" s="104">
        <v>2.1655000000000002</v>
      </c>
    </row>
    <row r="238" spans="1:4">
      <c r="A238" s="37">
        <v>9260</v>
      </c>
      <c r="B238" s="38" t="s">
        <v>322</v>
      </c>
      <c r="C238" s="38" t="s">
        <v>323</v>
      </c>
      <c r="D238" s="104">
        <v>2.1655000000000002</v>
      </c>
    </row>
    <row r="239" spans="1:4">
      <c r="A239" s="37">
        <v>9260</v>
      </c>
      <c r="B239" s="38" t="s">
        <v>324</v>
      </c>
      <c r="C239" s="38" t="s">
        <v>323</v>
      </c>
      <c r="D239" s="104">
        <v>2.1655000000000002</v>
      </c>
    </row>
    <row r="240" spans="1:4">
      <c r="A240" s="37">
        <v>9260</v>
      </c>
      <c r="B240" s="38" t="s">
        <v>323</v>
      </c>
      <c r="C240" s="38" t="s">
        <v>323</v>
      </c>
      <c r="D240" s="104">
        <v>2.1655000000000002</v>
      </c>
    </row>
    <row r="241" spans="1:4">
      <c r="A241" s="37">
        <v>9790</v>
      </c>
      <c r="B241" s="38" t="s">
        <v>325</v>
      </c>
      <c r="C241" s="38" t="s">
        <v>326</v>
      </c>
      <c r="D241" s="104">
        <v>2.1655000000000002</v>
      </c>
    </row>
    <row r="242" spans="1:4">
      <c r="A242" s="37">
        <v>9790</v>
      </c>
      <c r="B242" s="38" t="s">
        <v>327</v>
      </c>
      <c r="C242" s="38" t="s">
        <v>326</v>
      </c>
      <c r="D242" s="104">
        <v>2.1655000000000002</v>
      </c>
    </row>
    <row r="243" spans="1:4">
      <c r="A243" s="37">
        <v>9790</v>
      </c>
      <c r="B243" s="38" t="s">
        <v>302</v>
      </c>
      <c r="C243" s="38" t="s">
        <v>326</v>
      </c>
      <c r="D243" s="104">
        <v>2.1655000000000002</v>
      </c>
    </row>
    <row r="244" spans="1:4">
      <c r="A244" s="37">
        <v>9790</v>
      </c>
      <c r="B244" s="38" t="s">
        <v>328</v>
      </c>
      <c r="C244" s="38" t="s">
        <v>326</v>
      </c>
      <c r="D244" s="104">
        <v>2.1655000000000002</v>
      </c>
    </row>
    <row r="245" spans="1:4">
      <c r="A245" s="37">
        <v>9790</v>
      </c>
      <c r="B245" s="38" t="s">
        <v>329</v>
      </c>
      <c r="C245" s="38" t="s">
        <v>326</v>
      </c>
      <c r="D245" s="104">
        <v>2.1655000000000002</v>
      </c>
    </row>
    <row r="246" spans="1:4">
      <c r="A246" s="37">
        <v>1930</v>
      </c>
      <c r="B246" s="38" t="s">
        <v>330</v>
      </c>
      <c r="C246" s="38" t="s">
        <v>330</v>
      </c>
      <c r="D246" s="104">
        <v>2.1655000000000002</v>
      </c>
    </row>
    <row r="247" spans="1:4">
      <c r="A247" s="37">
        <v>1932</v>
      </c>
      <c r="B247" s="38" t="s">
        <v>331</v>
      </c>
      <c r="C247" s="38" t="s">
        <v>330</v>
      </c>
      <c r="D247" s="104">
        <v>2.1655000000000002</v>
      </c>
    </row>
    <row r="248" spans="1:4">
      <c r="A248" s="37">
        <v>1933</v>
      </c>
      <c r="B248" s="38" t="s">
        <v>332</v>
      </c>
      <c r="C248" s="38" t="s">
        <v>330</v>
      </c>
      <c r="D248" s="104">
        <v>2.1655000000000002</v>
      </c>
    </row>
    <row r="249" spans="1:4">
      <c r="A249" s="37">
        <v>9060</v>
      </c>
      <c r="B249" s="38" t="s">
        <v>333</v>
      </c>
      <c r="C249" s="38" t="s">
        <v>333</v>
      </c>
      <c r="D249" s="104">
        <v>2.1655000000000002</v>
      </c>
    </row>
    <row r="250" spans="1:4">
      <c r="A250" s="37">
        <v>9750</v>
      </c>
      <c r="B250" s="38" t="s">
        <v>334</v>
      </c>
      <c r="C250" s="38" t="s">
        <v>336</v>
      </c>
      <c r="D250" s="104">
        <v>2.1655000000000002</v>
      </c>
    </row>
    <row r="251" spans="1:4">
      <c r="A251" s="37">
        <v>9750</v>
      </c>
      <c r="B251" s="38" t="s">
        <v>335</v>
      </c>
      <c r="C251" s="38" t="s">
        <v>336</v>
      </c>
      <c r="D251" s="104">
        <v>2.1655000000000002</v>
      </c>
    </row>
    <row r="252" spans="1:4">
      <c r="A252" s="37">
        <v>9750</v>
      </c>
      <c r="B252" s="38" t="s">
        <v>336</v>
      </c>
      <c r="C252" s="38" t="s">
        <v>336</v>
      </c>
      <c r="D252" s="104">
        <v>2.1655000000000002</v>
      </c>
    </row>
    <row r="253" spans="1:4">
      <c r="A253" s="37">
        <v>9931</v>
      </c>
      <c r="B253" s="38" t="s">
        <v>337</v>
      </c>
      <c r="C253" s="38" t="s">
        <v>339</v>
      </c>
      <c r="D253" s="104">
        <v>2.1655000000000002</v>
      </c>
    </row>
    <row r="254" spans="1:4">
      <c r="A254" s="37">
        <v>9932</v>
      </c>
      <c r="B254" s="38" t="s">
        <v>338</v>
      </c>
      <c r="C254" s="38" t="s">
        <v>339</v>
      </c>
      <c r="D254" s="104">
        <v>2.1655000000000002</v>
      </c>
    </row>
    <row r="255" spans="1:4">
      <c r="A255" s="37">
        <v>9930</v>
      </c>
      <c r="B255" s="38" t="s">
        <v>339</v>
      </c>
      <c r="C255" s="38" t="s">
        <v>339</v>
      </c>
      <c r="D255" s="104">
        <v>2.1655000000000002</v>
      </c>
    </row>
    <row r="256" spans="1:4">
      <c r="A256" s="37">
        <v>9620</v>
      </c>
      <c r="B256" s="38" t="s">
        <v>340</v>
      </c>
      <c r="C256" s="38" t="s">
        <v>341</v>
      </c>
      <c r="D256" s="104">
        <v>2.1655000000000002</v>
      </c>
    </row>
    <row r="257" spans="1:4">
      <c r="A257" s="37">
        <v>9620</v>
      </c>
      <c r="B257" s="38" t="s">
        <v>342</v>
      </c>
      <c r="C257" s="38" t="s">
        <v>341</v>
      </c>
      <c r="D257" s="104">
        <v>2.1655000000000002</v>
      </c>
    </row>
    <row r="258" spans="1:4">
      <c r="A258" s="37">
        <v>9620</v>
      </c>
      <c r="B258" s="38" t="s">
        <v>343</v>
      </c>
      <c r="C258" s="38" t="s">
        <v>341</v>
      </c>
      <c r="D258" s="104">
        <v>2.1655000000000002</v>
      </c>
    </row>
    <row r="259" spans="1:4">
      <c r="A259" s="37">
        <v>9620</v>
      </c>
      <c r="B259" s="38" t="s">
        <v>344</v>
      </c>
      <c r="C259" s="38" t="s">
        <v>341</v>
      </c>
      <c r="D259" s="104">
        <v>2.1655000000000002</v>
      </c>
    </row>
    <row r="260" spans="1:4">
      <c r="A260" s="37">
        <v>9620</v>
      </c>
      <c r="B260" s="38" t="s">
        <v>345</v>
      </c>
      <c r="C260" s="38" t="s">
        <v>341</v>
      </c>
      <c r="D260" s="104">
        <v>2.1655000000000002</v>
      </c>
    </row>
    <row r="261" spans="1:4">
      <c r="A261" s="37">
        <v>9620</v>
      </c>
      <c r="B261" s="38" t="s">
        <v>346</v>
      </c>
      <c r="C261" s="38" t="s">
        <v>341</v>
      </c>
      <c r="D261" s="104">
        <v>2.1655000000000002</v>
      </c>
    </row>
    <row r="262" spans="1:4">
      <c r="A262" s="37">
        <v>9620</v>
      </c>
      <c r="B262" s="38" t="s">
        <v>347</v>
      </c>
      <c r="C262" s="38" t="s">
        <v>341</v>
      </c>
      <c r="D262" s="104">
        <v>2.1655000000000002</v>
      </c>
    </row>
    <row r="263" spans="1:4">
      <c r="A263" s="37">
        <v>9620</v>
      </c>
      <c r="B263" s="38" t="s">
        <v>114</v>
      </c>
      <c r="C263" s="38" t="s">
        <v>341</v>
      </c>
      <c r="D263" s="104">
        <v>2.1655000000000002</v>
      </c>
    </row>
    <row r="264" spans="1:4">
      <c r="A264" s="37">
        <v>9620</v>
      </c>
      <c r="B264" s="38" t="s">
        <v>348</v>
      </c>
      <c r="C264" s="38" t="s">
        <v>341</v>
      </c>
      <c r="D264" s="104">
        <v>2.1655000000000002</v>
      </c>
    </row>
    <row r="265" spans="1:4">
      <c r="A265" s="37">
        <v>9620</v>
      </c>
      <c r="B265" s="38" t="s">
        <v>349</v>
      </c>
      <c r="C265" s="38" t="s">
        <v>341</v>
      </c>
      <c r="D265" s="104">
        <v>2.1655000000000002</v>
      </c>
    </row>
    <row r="266" spans="1:4">
      <c r="A266" s="37">
        <v>9620</v>
      </c>
      <c r="B266" s="38" t="s">
        <v>341</v>
      </c>
      <c r="C266" s="38" t="s">
        <v>341</v>
      </c>
      <c r="D266" s="104">
        <v>2.1655000000000002</v>
      </c>
    </row>
    <row r="267" spans="1:4">
      <c r="A267" s="37">
        <v>8377</v>
      </c>
      <c r="B267" s="38" t="s">
        <v>350</v>
      </c>
      <c r="C267" s="38" t="s">
        <v>351</v>
      </c>
      <c r="D267" s="104">
        <v>2.1655000000000002</v>
      </c>
    </row>
    <row r="268" spans="1:4">
      <c r="A268" s="37">
        <v>8377</v>
      </c>
      <c r="B268" s="38" t="s">
        <v>352</v>
      </c>
      <c r="C268" s="38" t="s">
        <v>351</v>
      </c>
      <c r="D268" s="104">
        <v>2.1655000000000002</v>
      </c>
    </row>
    <row r="269" spans="1:4">
      <c r="A269" s="37">
        <v>8377</v>
      </c>
      <c r="B269" s="38" t="s">
        <v>353</v>
      </c>
      <c r="C269" s="38" t="s">
        <v>351</v>
      </c>
      <c r="D269" s="104">
        <v>2.1655000000000002</v>
      </c>
    </row>
    <row r="270" spans="1:4">
      <c r="A270" s="37">
        <v>8377</v>
      </c>
      <c r="B270" s="38" t="s">
        <v>351</v>
      </c>
      <c r="C270" s="38" t="s">
        <v>351</v>
      </c>
      <c r="D270" s="104">
        <v>2.1655000000000002</v>
      </c>
    </row>
    <row r="271" spans="1:4">
      <c r="A271" s="37">
        <v>9870</v>
      </c>
      <c r="B271" s="38" t="s">
        <v>248</v>
      </c>
      <c r="C271" s="38" t="s">
        <v>354</v>
      </c>
      <c r="D271" s="104">
        <v>2.1655000000000002</v>
      </c>
    </row>
    <row r="272" spans="1:4">
      <c r="A272" s="37">
        <v>9870</v>
      </c>
      <c r="B272" s="38" t="s">
        <v>355</v>
      </c>
      <c r="C272" s="38" t="s">
        <v>354</v>
      </c>
      <c r="D272" s="104">
        <v>2.1655000000000002</v>
      </c>
    </row>
    <row r="273" spans="1:4">
      <c r="A273" s="37">
        <v>9870</v>
      </c>
      <c r="B273" s="38" t="s">
        <v>354</v>
      </c>
      <c r="C273" s="38" t="s">
        <v>354</v>
      </c>
      <c r="D273" s="104">
        <v>2.1655000000000002</v>
      </c>
    </row>
    <row r="274" spans="1:4">
      <c r="A274" s="37">
        <v>9630</v>
      </c>
      <c r="B274" s="38" t="s">
        <v>356</v>
      </c>
      <c r="C274" s="38" t="s">
        <v>357</v>
      </c>
      <c r="D274" s="104">
        <v>2.1655000000000002</v>
      </c>
    </row>
    <row r="275" spans="1:4">
      <c r="A275" s="37">
        <v>9630</v>
      </c>
      <c r="B275" s="38" t="s">
        <v>358</v>
      </c>
      <c r="C275" s="38" t="s">
        <v>357</v>
      </c>
      <c r="D275" s="104">
        <v>2.1655000000000002</v>
      </c>
    </row>
    <row r="276" spans="1:4">
      <c r="A276" s="37">
        <v>9630</v>
      </c>
      <c r="B276" s="38" t="s">
        <v>359</v>
      </c>
      <c r="C276" s="38" t="s">
        <v>357</v>
      </c>
      <c r="D276" s="104">
        <v>2.1655000000000002</v>
      </c>
    </row>
    <row r="277" spans="1:4">
      <c r="A277" s="37">
        <v>9630</v>
      </c>
      <c r="B277" s="38" t="s">
        <v>360</v>
      </c>
      <c r="C277" s="38" t="s">
        <v>357</v>
      </c>
      <c r="D277" s="104">
        <v>2.1655000000000002</v>
      </c>
    </row>
    <row r="278" spans="1:4">
      <c r="A278" s="37">
        <v>9630</v>
      </c>
      <c r="B278" s="38" t="s">
        <v>361</v>
      </c>
      <c r="C278" s="38" t="s">
        <v>357</v>
      </c>
      <c r="D278" s="104">
        <v>2.1655000000000002</v>
      </c>
    </row>
    <row r="279" spans="1:4">
      <c r="A279" s="37">
        <v>9636</v>
      </c>
      <c r="B279" s="38" t="s">
        <v>362</v>
      </c>
      <c r="C279" s="38" t="s">
        <v>357</v>
      </c>
      <c r="D279" s="104">
        <v>2.1655000000000002</v>
      </c>
    </row>
    <row r="280" spans="1:4">
      <c r="A280" s="37">
        <v>9630</v>
      </c>
      <c r="B280" s="38" t="s">
        <v>363</v>
      </c>
      <c r="C280" s="38" t="s">
        <v>357</v>
      </c>
      <c r="D280" s="104">
        <v>2.1655000000000002</v>
      </c>
    </row>
    <row r="281" spans="1:4">
      <c r="A281" s="37">
        <v>9630</v>
      </c>
      <c r="B281" s="38" t="s">
        <v>364</v>
      </c>
      <c r="C281" s="38" t="s">
        <v>357</v>
      </c>
      <c r="D281" s="104">
        <v>2.1655000000000002</v>
      </c>
    </row>
    <row r="282" spans="1:4">
      <c r="A282" s="37">
        <v>9630</v>
      </c>
      <c r="B282" s="38" t="s">
        <v>365</v>
      </c>
      <c r="C282" s="38" t="s">
        <v>357</v>
      </c>
      <c r="D282" s="104">
        <v>2.1655000000000002</v>
      </c>
    </row>
    <row r="283" spans="1:4">
      <c r="A283" s="37">
        <v>9630</v>
      </c>
      <c r="B283" s="38" t="s">
        <v>366</v>
      </c>
      <c r="C283" s="38" t="s">
        <v>357</v>
      </c>
      <c r="D283" s="104">
        <v>2.1655000000000002</v>
      </c>
    </row>
    <row r="284" spans="1:4">
      <c r="A284" s="37">
        <v>9630</v>
      </c>
      <c r="B284" s="38" t="s">
        <v>367</v>
      </c>
      <c r="C284" s="38" t="s">
        <v>357</v>
      </c>
      <c r="D284" s="104">
        <v>2.1655000000000002</v>
      </c>
    </row>
    <row r="285" spans="1:4">
      <c r="A285" s="41">
        <v>9630</v>
      </c>
      <c r="B285" s="42" t="s">
        <v>368</v>
      </c>
      <c r="C285" s="42" t="s">
        <v>357</v>
      </c>
      <c r="D285" s="104">
        <v>2.1655000000000002</v>
      </c>
    </row>
  </sheetData>
  <sheetProtection algorithmName="SHA-512" hashValue="JeduKMjGsxxeFM66DohFS1gBji9KtxEaOVtgVF0qBs68h6KNUdqc4tOHMUQu/2GH0OyPR2nOoqu9Bw+8hATFGw==" saltValue="++g8VasAvwnZjbrvQXvJ/w==" spinCount="100000" sheet="1" selectLockedCells="1" selectUnlockedCells="1"/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F285"/>
  <sheetViews>
    <sheetView topLeftCell="A62" workbookViewId="0">
      <selection activeCell="C35" sqref="C35:D35"/>
    </sheetView>
  </sheetViews>
  <sheetFormatPr defaultRowHeight="15"/>
  <cols>
    <col min="3" max="3" width="27.140625" customWidth="1"/>
    <col min="4" max="4" width="15" style="122" hidden="1" customWidth="1"/>
  </cols>
  <sheetData>
    <row r="1" spans="1:6">
      <c r="A1" s="34" t="s">
        <v>68</v>
      </c>
      <c r="B1" s="35" t="s">
        <v>21</v>
      </c>
      <c r="C1" s="35" t="s">
        <v>69</v>
      </c>
      <c r="D1" s="119" t="s">
        <v>369</v>
      </c>
      <c r="E1" s="126" t="s">
        <v>370</v>
      </c>
      <c r="F1" s="127" t="s">
        <v>371</v>
      </c>
    </row>
    <row r="2" spans="1:6" ht="15.75">
      <c r="A2" s="37">
        <v>9300</v>
      </c>
      <c r="B2" s="38" t="s">
        <v>74</v>
      </c>
      <c r="C2" s="38" t="s">
        <v>74</v>
      </c>
      <c r="D2" s="120">
        <v>2.2854999999999999</v>
      </c>
      <c r="E2" s="123">
        <v>1.9114</v>
      </c>
      <c r="F2" s="123">
        <v>3.8228</v>
      </c>
    </row>
    <row r="3" spans="1:6" ht="15.75">
      <c r="A3" s="37">
        <v>9310</v>
      </c>
      <c r="B3" s="38" t="s">
        <v>75</v>
      </c>
      <c r="C3" s="38" t="s">
        <v>74</v>
      </c>
      <c r="D3" s="120">
        <v>2.2854999999999999</v>
      </c>
      <c r="E3" s="123">
        <v>1.9114</v>
      </c>
      <c r="F3" s="123">
        <v>3.8228</v>
      </c>
    </row>
    <row r="4" spans="1:6" ht="15.75">
      <c r="A4" s="37">
        <v>9320</v>
      </c>
      <c r="B4" s="38" t="s">
        <v>76</v>
      </c>
      <c r="C4" s="38" t="s">
        <v>74</v>
      </c>
      <c r="D4" s="120">
        <v>2.2854999999999999</v>
      </c>
      <c r="E4" s="123">
        <v>1.9114</v>
      </c>
      <c r="F4" s="123">
        <v>3.8228</v>
      </c>
    </row>
    <row r="5" spans="1:6" ht="15.75">
      <c r="A5" s="37">
        <v>9308</v>
      </c>
      <c r="B5" s="38" t="s">
        <v>77</v>
      </c>
      <c r="C5" s="38" t="s">
        <v>74</v>
      </c>
      <c r="D5" s="120">
        <v>2.2854999999999999</v>
      </c>
      <c r="E5" s="123">
        <v>1.9114</v>
      </c>
      <c r="F5" s="123">
        <v>3.8228</v>
      </c>
    </row>
    <row r="6" spans="1:6" ht="15.75">
      <c r="A6" s="37">
        <v>9310</v>
      </c>
      <c r="B6" s="38" t="s">
        <v>78</v>
      </c>
      <c r="C6" s="38" t="s">
        <v>74</v>
      </c>
      <c r="D6" s="120">
        <v>2.2854999999999999</v>
      </c>
      <c r="E6" s="123">
        <v>1.9114</v>
      </c>
      <c r="F6" s="123">
        <v>3.8228</v>
      </c>
    </row>
    <row r="7" spans="1:6" ht="15.75">
      <c r="A7" s="37">
        <v>9308</v>
      </c>
      <c r="B7" s="38" t="s">
        <v>79</v>
      </c>
      <c r="C7" s="38" t="s">
        <v>74</v>
      </c>
      <c r="D7" s="120">
        <v>2.2854999999999999</v>
      </c>
      <c r="E7" s="123">
        <v>1.9114</v>
      </c>
      <c r="F7" s="123">
        <v>3.8228</v>
      </c>
    </row>
    <row r="8" spans="1:6" ht="15.75">
      <c r="A8" s="37">
        <v>9310</v>
      </c>
      <c r="B8" s="38" t="s">
        <v>80</v>
      </c>
      <c r="C8" s="38" t="s">
        <v>74</v>
      </c>
      <c r="D8" s="120">
        <v>2.2854999999999999</v>
      </c>
      <c r="E8" s="123">
        <v>1.9114</v>
      </c>
      <c r="F8" s="123">
        <v>3.8228</v>
      </c>
    </row>
    <row r="9" spans="1:6" ht="15.75">
      <c r="A9" s="37">
        <v>9310</v>
      </c>
      <c r="B9" s="38" t="s">
        <v>81</v>
      </c>
      <c r="C9" s="38" t="s">
        <v>74</v>
      </c>
      <c r="D9" s="120">
        <v>2.2854999999999999</v>
      </c>
      <c r="E9" s="123">
        <v>1.9114</v>
      </c>
      <c r="F9" s="123">
        <v>3.8228</v>
      </c>
    </row>
    <row r="10" spans="1:6" ht="15.75">
      <c r="A10" s="37">
        <v>9320</v>
      </c>
      <c r="B10" s="38" t="s">
        <v>82</v>
      </c>
      <c r="C10" s="38" t="s">
        <v>74</v>
      </c>
      <c r="D10" s="120">
        <v>2.2854999999999999</v>
      </c>
      <c r="E10" s="123">
        <v>1.9114</v>
      </c>
      <c r="F10" s="123">
        <v>3.8228</v>
      </c>
    </row>
    <row r="11" spans="1:6" ht="15.75">
      <c r="A11" s="37">
        <v>9880</v>
      </c>
      <c r="B11" s="38" t="s">
        <v>83</v>
      </c>
      <c r="C11" s="38" t="s">
        <v>83</v>
      </c>
      <c r="D11" s="120">
        <v>2.2854999999999999</v>
      </c>
      <c r="E11" s="123">
        <v>1.9114</v>
      </c>
      <c r="F11" s="123">
        <v>3.8228</v>
      </c>
    </row>
    <row r="12" spans="1:6" ht="15.75">
      <c r="A12" s="37">
        <v>9881</v>
      </c>
      <c r="B12" s="38" t="s">
        <v>84</v>
      </c>
      <c r="C12" s="38" t="s">
        <v>83</v>
      </c>
      <c r="D12" s="120">
        <v>2.2854999999999999</v>
      </c>
      <c r="E12" s="123">
        <v>1.9114</v>
      </c>
      <c r="F12" s="123">
        <v>3.8228</v>
      </c>
    </row>
    <row r="13" spans="1:6" ht="15.75">
      <c r="A13" s="37">
        <v>9880</v>
      </c>
      <c r="B13" s="38" t="s">
        <v>85</v>
      </c>
      <c r="C13" s="38" t="s">
        <v>83</v>
      </c>
      <c r="D13" s="120">
        <v>2.2854999999999999</v>
      </c>
      <c r="E13" s="123">
        <v>1.9114</v>
      </c>
      <c r="F13" s="123">
        <v>3.8228</v>
      </c>
    </row>
    <row r="14" spans="1:6" ht="15.75">
      <c r="A14" s="37">
        <v>9880</v>
      </c>
      <c r="B14" s="38" t="s">
        <v>86</v>
      </c>
      <c r="C14" s="38" t="s">
        <v>83</v>
      </c>
      <c r="D14" s="120">
        <v>2.2854999999999999</v>
      </c>
      <c r="E14" s="123">
        <v>1.9114</v>
      </c>
      <c r="F14" s="123">
        <v>3.8228</v>
      </c>
    </row>
    <row r="15" spans="1:6" ht="15.75">
      <c r="A15" s="37">
        <v>1790</v>
      </c>
      <c r="B15" s="38" t="s">
        <v>87</v>
      </c>
      <c r="C15" s="38" t="s">
        <v>88</v>
      </c>
      <c r="D15" s="120">
        <v>2.2854999999999999</v>
      </c>
      <c r="E15" s="123">
        <v>1.9114</v>
      </c>
      <c r="F15" s="123">
        <v>3.8228</v>
      </c>
    </row>
    <row r="16" spans="1:6" ht="15.75">
      <c r="A16" s="37">
        <v>1790</v>
      </c>
      <c r="B16" s="38" t="s">
        <v>89</v>
      </c>
      <c r="C16" s="38" t="s">
        <v>88</v>
      </c>
      <c r="D16" s="120">
        <v>2.2854999999999999</v>
      </c>
      <c r="E16" s="123">
        <v>1.9114</v>
      </c>
      <c r="F16" s="123">
        <v>3.8228</v>
      </c>
    </row>
    <row r="17" spans="1:6" ht="15.75">
      <c r="A17" s="37">
        <v>1790</v>
      </c>
      <c r="B17" s="38" t="s">
        <v>90</v>
      </c>
      <c r="C17" s="38" t="s">
        <v>88</v>
      </c>
      <c r="D17" s="120">
        <v>2.2854999999999999</v>
      </c>
      <c r="E17" s="123">
        <v>1.9114</v>
      </c>
      <c r="F17" s="123">
        <v>3.8228</v>
      </c>
    </row>
    <row r="18" spans="1:6" ht="15.75">
      <c r="A18" s="37">
        <v>1730</v>
      </c>
      <c r="B18" s="38" t="s">
        <v>91</v>
      </c>
      <c r="C18" s="38" t="s">
        <v>91</v>
      </c>
      <c r="D18" s="121">
        <v>2.2854999999999999</v>
      </c>
      <c r="E18" s="123">
        <v>1.9114</v>
      </c>
      <c r="F18" s="123">
        <v>3.8228</v>
      </c>
    </row>
    <row r="19" spans="1:6" ht="15.75">
      <c r="A19" s="37">
        <v>1730</v>
      </c>
      <c r="B19" s="38" t="s">
        <v>92</v>
      </c>
      <c r="C19" s="38" t="s">
        <v>91</v>
      </c>
      <c r="D19" s="121">
        <v>2.2854999999999999</v>
      </c>
      <c r="E19" s="123">
        <v>1.9114</v>
      </c>
      <c r="F19" s="123">
        <v>3.8228</v>
      </c>
    </row>
    <row r="20" spans="1:6" ht="15.75">
      <c r="A20" s="37">
        <v>1730</v>
      </c>
      <c r="B20" s="38" t="s">
        <v>93</v>
      </c>
      <c r="C20" s="38" t="s">
        <v>91</v>
      </c>
      <c r="D20" s="121">
        <v>2.2854999999999999</v>
      </c>
      <c r="E20" s="123">
        <v>1.9114</v>
      </c>
      <c r="F20" s="123">
        <v>3.8228</v>
      </c>
    </row>
    <row r="21" spans="1:6" ht="15.75">
      <c r="A21" s="37">
        <v>1730</v>
      </c>
      <c r="B21" s="38" t="s">
        <v>94</v>
      </c>
      <c r="C21" s="38" t="s">
        <v>91</v>
      </c>
      <c r="D21" s="121">
        <v>2.2854999999999999</v>
      </c>
      <c r="E21" s="123">
        <v>1.9114</v>
      </c>
      <c r="F21" s="123">
        <v>3.8228</v>
      </c>
    </row>
    <row r="22" spans="1:6" ht="15.75">
      <c r="A22" s="37">
        <v>1731</v>
      </c>
      <c r="B22" s="38" t="s">
        <v>95</v>
      </c>
      <c r="C22" s="38" t="s">
        <v>91</v>
      </c>
      <c r="D22" s="121">
        <v>2.2854999999999999</v>
      </c>
      <c r="E22" s="123">
        <v>1.9114</v>
      </c>
      <c r="F22" s="123">
        <v>3.8228</v>
      </c>
    </row>
    <row r="23" spans="1:6" ht="15.75">
      <c r="A23" s="37">
        <v>1731</v>
      </c>
      <c r="B23" s="38" t="s">
        <v>96</v>
      </c>
      <c r="C23" s="38" t="s">
        <v>91</v>
      </c>
      <c r="D23" s="121">
        <v>2.2854999999999999</v>
      </c>
      <c r="E23" s="123">
        <v>1.9114</v>
      </c>
      <c r="F23" s="123">
        <v>3.8228</v>
      </c>
    </row>
    <row r="24" spans="1:6" ht="15.75">
      <c r="A24" s="37">
        <v>8730</v>
      </c>
      <c r="B24" s="38" t="s">
        <v>97</v>
      </c>
      <c r="C24" s="38" t="s">
        <v>97</v>
      </c>
      <c r="D24" s="120">
        <v>2.2854999999999999</v>
      </c>
      <c r="E24" s="123">
        <v>1.9114</v>
      </c>
      <c r="F24" s="123">
        <v>3.8228</v>
      </c>
    </row>
    <row r="25" spans="1:6" ht="15.75">
      <c r="A25" s="37">
        <v>8730</v>
      </c>
      <c r="B25" s="38" t="s">
        <v>98</v>
      </c>
      <c r="C25" s="38" t="s">
        <v>97</v>
      </c>
      <c r="D25" s="120">
        <v>2.2854999999999999</v>
      </c>
      <c r="E25" s="123">
        <v>1.9114</v>
      </c>
      <c r="F25" s="123">
        <v>3.8228</v>
      </c>
    </row>
    <row r="26" spans="1:6" ht="15.75">
      <c r="A26" s="37">
        <v>8730</v>
      </c>
      <c r="B26" s="38" t="s">
        <v>99</v>
      </c>
      <c r="C26" s="38" t="s">
        <v>97</v>
      </c>
      <c r="D26" s="120">
        <v>2.2854999999999999</v>
      </c>
      <c r="E26" s="123">
        <v>1.9114</v>
      </c>
      <c r="F26" s="123">
        <v>3.8228</v>
      </c>
    </row>
    <row r="27" spans="1:6" ht="15.75">
      <c r="A27" s="37">
        <v>1650</v>
      </c>
      <c r="B27" s="38" t="s">
        <v>100</v>
      </c>
      <c r="C27" s="38" t="s">
        <v>100</v>
      </c>
      <c r="D27" s="120">
        <v>2.2854999999999999</v>
      </c>
      <c r="E27" s="123">
        <v>1.9114</v>
      </c>
      <c r="F27" s="123">
        <v>3.8228</v>
      </c>
    </row>
    <row r="28" spans="1:6" ht="15.75">
      <c r="A28" s="37">
        <v>1652</v>
      </c>
      <c r="B28" s="38" t="s">
        <v>101</v>
      </c>
      <c r="C28" s="38" t="s">
        <v>100</v>
      </c>
      <c r="D28" s="120">
        <v>2.2854999999999999</v>
      </c>
      <c r="E28" s="123">
        <v>1.9114</v>
      </c>
      <c r="F28" s="123">
        <v>3.8228</v>
      </c>
    </row>
    <row r="29" spans="1:6" ht="15.75">
      <c r="A29" s="37">
        <v>1653</v>
      </c>
      <c r="B29" s="38" t="s">
        <v>102</v>
      </c>
      <c r="C29" s="38" t="s">
        <v>100</v>
      </c>
      <c r="D29" s="120">
        <v>2.2854999999999999</v>
      </c>
      <c r="E29" s="123">
        <v>1.9114</v>
      </c>
      <c r="F29" s="123">
        <v>3.8228</v>
      </c>
    </row>
    <row r="30" spans="1:6" ht="15.75">
      <c r="A30" s="37">
        <v>1654</v>
      </c>
      <c r="B30" s="38" t="s">
        <v>103</v>
      </c>
      <c r="C30" s="38" t="s">
        <v>100</v>
      </c>
      <c r="D30" s="120">
        <v>2.2854999999999999</v>
      </c>
      <c r="E30" s="123">
        <v>1.9114</v>
      </c>
      <c r="F30" s="123">
        <v>3.8228</v>
      </c>
    </row>
    <row r="31" spans="1:6" ht="15.75">
      <c r="A31" s="37">
        <v>1651</v>
      </c>
      <c r="B31" s="38" t="s">
        <v>104</v>
      </c>
      <c r="C31" s="38" t="s">
        <v>100</v>
      </c>
      <c r="D31" s="120">
        <v>2.2854999999999999</v>
      </c>
      <c r="E31" s="123">
        <v>1.9114</v>
      </c>
      <c r="F31" s="123">
        <v>3.8228</v>
      </c>
    </row>
    <row r="32" spans="1:6" ht="15.75">
      <c r="A32" s="37">
        <v>8370</v>
      </c>
      <c r="B32" s="38" t="s">
        <v>105</v>
      </c>
      <c r="C32" s="38" t="s">
        <v>105</v>
      </c>
      <c r="D32" s="120">
        <v>2.2854999999999999</v>
      </c>
      <c r="E32" s="123">
        <v>1.9114</v>
      </c>
      <c r="F32" s="123">
        <v>3.8228</v>
      </c>
    </row>
    <row r="33" spans="1:6" ht="15.75">
      <c r="A33" s="37">
        <v>8370</v>
      </c>
      <c r="B33" s="38" t="s">
        <v>106</v>
      </c>
      <c r="C33" s="38" t="s">
        <v>105</v>
      </c>
      <c r="D33" s="120">
        <v>2.2854999999999999</v>
      </c>
      <c r="E33" s="123">
        <v>1.9114</v>
      </c>
      <c r="F33" s="123">
        <v>3.8228</v>
      </c>
    </row>
    <row r="34" spans="1:6" ht="15.75">
      <c r="A34" s="37">
        <v>9660</v>
      </c>
      <c r="B34" s="38" t="s">
        <v>107</v>
      </c>
      <c r="C34" s="38" t="s">
        <v>108</v>
      </c>
      <c r="D34" s="120">
        <v>2.2854999999999999</v>
      </c>
      <c r="E34" s="123">
        <v>1.9114</v>
      </c>
      <c r="F34" s="123">
        <v>3.8228</v>
      </c>
    </row>
    <row r="35" spans="1:6" ht="15.75">
      <c r="A35" s="37">
        <v>9660</v>
      </c>
      <c r="B35" s="38" t="s">
        <v>109</v>
      </c>
      <c r="C35" s="38" t="s">
        <v>108</v>
      </c>
      <c r="D35" s="120">
        <v>2.2854999999999999</v>
      </c>
      <c r="E35" s="123">
        <v>1.9114</v>
      </c>
      <c r="F35" s="123">
        <v>3.8228</v>
      </c>
    </row>
    <row r="36" spans="1:6" ht="15.75">
      <c r="A36" s="37">
        <v>9660</v>
      </c>
      <c r="B36" s="38" t="s">
        <v>110</v>
      </c>
      <c r="C36" s="38" t="s">
        <v>108</v>
      </c>
      <c r="D36" s="120">
        <v>2.2854999999999999</v>
      </c>
      <c r="E36" s="123">
        <v>1.9114</v>
      </c>
      <c r="F36" s="123">
        <v>3.8228</v>
      </c>
    </row>
    <row r="37" spans="1:6" ht="15.75">
      <c r="A37" s="37">
        <v>9660</v>
      </c>
      <c r="B37" s="38" t="s">
        <v>111</v>
      </c>
      <c r="C37" s="38" t="s">
        <v>108</v>
      </c>
      <c r="D37" s="120">
        <v>2.2854999999999999</v>
      </c>
      <c r="E37" s="123">
        <v>1.9114</v>
      </c>
      <c r="F37" s="123">
        <v>3.8228</v>
      </c>
    </row>
    <row r="38" spans="1:6" ht="15.75">
      <c r="A38" s="37">
        <v>9660</v>
      </c>
      <c r="B38" s="38" t="s">
        <v>112</v>
      </c>
      <c r="C38" s="38" t="s">
        <v>108</v>
      </c>
      <c r="D38" s="120">
        <v>2.2854999999999999</v>
      </c>
      <c r="E38" s="123">
        <v>1.9114</v>
      </c>
      <c r="F38" s="123">
        <v>3.8228</v>
      </c>
    </row>
    <row r="39" spans="1:6" ht="15.75">
      <c r="A39" s="37">
        <v>9661</v>
      </c>
      <c r="B39" s="38" t="s">
        <v>113</v>
      </c>
      <c r="C39" s="38" t="s">
        <v>108</v>
      </c>
      <c r="D39" s="120">
        <v>2.2854999999999999</v>
      </c>
      <c r="E39" s="123">
        <v>1.9114</v>
      </c>
      <c r="F39" s="123">
        <v>3.8228</v>
      </c>
    </row>
    <row r="40" spans="1:6" ht="15.75">
      <c r="A40" s="37">
        <v>9660</v>
      </c>
      <c r="B40" s="38" t="s">
        <v>114</v>
      </c>
      <c r="C40" s="38" t="s">
        <v>108</v>
      </c>
      <c r="D40" s="120">
        <v>2.2854999999999999</v>
      </c>
      <c r="E40" s="123">
        <v>1.9114</v>
      </c>
      <c r="F40" s="123">
        <v>3.8228</v>
      </c>
    </row>
    <row r="41" spans="1:6" ht="15.75">
      <c r="A41" s="37">
        <v>9660</v>
      </c>
      <c r="B41" s="38" t="s">
        <v>115</v>
      </c>
      <c r="C41" s="38" t="s">
        <v>108</v>
      </c>
      <c r="D41" s="120">
        <v>2.2854999999999999</v>
      </c>
      <c r="E41" s="123">
        <v>1.9114</v>
      </c>
      <c r="F41" s="123">
        <v>3.8228</v>
      </c>
    </row>
    <row r="42" spans="1:6" ht="15.75">
      <c r="A42" s="37">
        <v>8310</v>
      </c>
      <c r="B42" s="38" t="s">
        <v>116</v>
      </c>
      <c r="C42" s="38" t="s">
        <v>117</v>
      </c>
      <c r="D42" s="121">
        <v>1.9309000000000001</v>
      </c>
      <c r="E42" s="123">
        <v>1.9114</v>
      </c>
      <c r="F42" s="123">
        <v>3.8228</v>
      </c>
    </row>
    <row r="43" spans="1:6" ht="15.75">
      <c r="A43" s="37">
        <v>8000</v>
      </c>
      <c r="B43" s="38" t="s">
        <v>117</v>
      </c>
      <c r="C43" s="38" t="s">
        <v>117</v>
      </c>
      <c r="D43" s="121">
        <v>1.9309000000000001</v>
      </c>
      <c r="E43" s="123">
        <v>1.9114</v>
      </c>
      <c r="F43" s="123">
        <v>3.8228</v>
      </c>
    </row>
    <row r="44" spans="1:6" ht="15.75">
      <c r="A44" s="37">
        <v>8380</v>
      </c>
      <c r="B44" s="38" t="s">
        <v>118</v>
      </c>
      <c r="C44" s="38" t="s">
        <v>117</v>
      </c>
      <c r="D44" s="121">
        <v>1.9309000000000001</v>
      </c>
      <c r="E44" s="123">
        <v>1.9114</v>
      </c>
      <c r="F44" s="123">
        <v>3.8228</v>
      </c>
    </row>
    <row r="45" spans="1:6" ht="15.75">
      <c r="A45" s="37">
        <v>8000</v>
      </c>
      <c r="B45" s="38" t="s">
        <v>119</v>
      </c>
      <c r="C45" s="38" t="s">
        <v>117</v>
      </c>
      <c r="D45" s="121">
        <v>1.9309000000000001</v>
      </c>
      <c r="E45" s="123">
        <v>1.9114</v>
      </c>
      <c r="F45" s="123">
        <v>3.8228</v>
      </c>
    </row>
    <row r="46" spans="1:6" ht="15.75">
      <c r="A46" s="37">
        <v>8200</v>
      </c>
      <c r="B46" s="38" t="s">
        <v>120</v>
      </c>
      <c r="C46" s="38" t="s">
        <v>117</v>
      </c>
      <c r="D46" s="121">
        <v>1.9309000000000001</v>
      </c>
      <c r="E46" s="123">
        <v>1.9114</v>
      </c>
      <c r="F46" s="123">
        <v>3.8228</v>
      </c>
    </row>
    <row r="47" spans="1:6" ht="15.75">
      <c r="A47" s="37">
        <v>8310</v>
      </c>
      <c r="B47" s="38" t="s">
        <v>121</v>
      </c>
      <c r="C47" s="38" t="s">
        <v>117</v>
      </c>
      <c r="D47" s="121">
        <v>1.9309000000000001</v>
      </c>
      <c r="E47" s="123">
        <v>1.9114</v>
      </c>
      <c r="F47" s="123">
        <v>3.8228</v>
      </c>
    </row>
    <row r="48" spans="1:6" ht="15.75">
      <c r="A48" s="37">
        <v>8200</v>
      </c>
      <c r="B48" s="38" t="s">
        <v>122</v>
      </c>
      <c r="C48" s="38" t="s">
        <v>117</v>
      </c>
      <c r="D48" s="121">
        <v>1.9309000000000001</v>
      </c>
      <c r="E48" s="123">
        <v>1.9114</v>
      </c>
      <c r="F48" s="123">
        <v>3.8228</v>
      </c>
    </row>
    <row r="49" spans="1:6" ht="15.75">
      <c r="A49" s="37">
        <v>8000</v>
      </c>
      <c r="B49" s="38" t="s">
        <v>123</v>
      </c>
      <c r="C49" s="38" t="s">
        <v>117</v>
      </c>
      <c r="D49" s="121">
        <v>1.9309000000000001</v>
      </c>
      <c r="E49" s="123">
        <v>1.9114</v>
      </c>
      <c r="F49" s="123">
        <v>3.8228</v>
      </c>
    </row>
    <row r="50" spans="1:6" ht="15.75">
      <c r="A50" s="37">
        <v>8380</v>
      </c>
      <c r="B50" s="38" t="s">
        <v>124</v>
      </c>
      <c r="C50" s="38" t="s">
        <v>117</v>
      </c>
      <c r="D50" s="121">
        <v>1.9309000000000001</v>
      </c>
      <c r="E50" s="123">
        <v>1.9114</v>
      </c>
      <c r="F50" s="123">
        <v>3.8228</v>
      </c>
    </row>
    <row r="51" spans="1:6" ht="15.75">
      <c r="A51" s="37">
        <v>9255</v>
      </c>
      <c r="B51" s="38" t="s">
        <v>125</v>
      </c>
      <c r="C51" s="38" t="s">
        <v>125</v>
      </c>
      <c r="D51" s="120">
        <v>2.2854999999999999</v>
      </c>
      <c r="E51" s="123">
        <v>1.9114</v>
      </c>
      <c r="F51" s="123">
        <v>3.8228</v>
      </c>
    </row>
    <row r="52" spans="1:6" ht="15.75">
      <c r="A52" s="37">
        <v>9255</v>
      </c>
      <c r="B52" s="38" t="s">
        <v>126</v>
      </c>
      <c r="C52" s="38" t="s">
        <v>125</v>
      </c>
      <c r="D52" s="120">
        <v>2.2854999999999999</v>
      </c>
      <c r="E52" s="123">
        <v>1.9114</v>
      </c>
      <c r="F52" s="123">
        <v>3.8228</v>
      </c>
    </row>
    <row r="53" spans="1:6" ht="15.75">
      <c r="A53" s="37">
        <v>8340</v>
      </c>
      <c r="B53" s="38" t="s">
        <v>127</v>
      </c>
      <c r="C53" s="38" t="s">
        <v>127</v>
      </c>
      <c r="D53" s="120">
        <v>2.2854999999999999</v>
      </c>
      <c r="E53" s="123">
        <v>1.9114</v>
      </c>
      <c r="F53" s="123">
        <v>3.8228</v>
      </c>
    </row>
    <row r="54" spans="1:6" ht="15.75">
      <c r="A54" s="37">
        <v>8340</v>
      </c>
      <c r="B54" s="38" t="s">
        <v>128</v>
      </c>
      <c r="C54" s="38" t="s">
        <v>127</v>
      </c>
      <c r="D54" s="120">
        <v>2.2854999999999999</v>
      </c>
      <c r="E54" s="123">
        <v>1.9114</v>
      </c>
      <c r="F54" s="123">
        <v>3.8228</v>
      </c>
    </row>
    <row r="55" spans="1:6" ht="15.75">
      <c r="A55" s="37">
        <v>8340</v>
      </c>
      <c r="B55" s="38" t="s">
        <v>129</v>
      </c>
      <c r="C55" s="38" t="s">
        <v>127</v>
      </c>
      <c r="D55" s="120">
        <v>2.2854999999999999</v>
      </c>
      <c r="E55" s="123">
        <v>1.9114</v>
      </c>
      <c r="F55" s="123">
        <v>3.8228</v>
      </c>
    </row>
    <row r="56" spans="1:6" ht="15.75">
      <c r="A56" s="37">
        <v>8340</v>
      </c>
      <c r="B56" s="38" t="s">
        <v>130</v>
      </c>
      <c r="C56" s="38" t="s">
        <v>127</v>
      </c>
      <c r="D56" s="120">
        <v>2.2854999999999999</v>
      </c>
      <c r="E56" s="123">
        <v>1.9114</v>
      </c>
      <c r="F56" s="123">
        <v>3.8228</v>
      </c>
    </row>
    <row r="57" spans="1:6" ht="15.75">
      <c r="A57" s="37">
        <v>8340</v>
      </c>
      <c r="B57" s="38" t="s">
        <v>131</v>
      </c>
      <c r="C57" s="38" t="s">
        <v>127</v>
      </c>
      <c r="D57" s="120">
        <v>2.2854999999999999</v>
      </c>
      <c r="E57" s="123">
        <v>1.9114</v>
      </c>
      <c r="F57" s="123">
        <v>3.8228</v>
      </c>
    </row>
    <row r="58" spans="1:6" ht="15.75">
      <c r="A58" s="37">
        <v>8420</v>
      </c>
      <c r="B58" s="38" t="s">
        <v>132</v>
      </c>
      <c r="C58" s="38" t="s">
        <v>133</v>
      </c>
      <c r="D58" s="120">
        <v>2.2854999999999999</v>
      </c>
      <c r="E58" s="123">
        <v>1.9114</v>
      </c>
      <c r="F58" s="123">
        <v>3.8228</v>
      </c>
    </row>
    <row r="59" spans="1:6" ht="15.75">
      <c r="A59" s="37">
        <v>8421</v>
      </c>
      <c r="B59" s="38" t="s">
        <v>134</v>
      </c>
      <c r="C59" s="38" t="s">
        <v>133</v>
      </c>
      <c r="D59" s="120">
        <v>2.2854999999999999</v>
      </c>
      <c r="E59" s="123">
        <v>1.9114</v>
      </c>
      <c r="F59" s="123">
        <v>3.8228</v>
      </c>
    </row>
    <row r="60" spans="1:6" ht="15.75">
      <c r="A60" s="37">
        <v>8420</v>
      </c>
      <c r="B60" s="38" t="s">
        <v>135</v>
      </c>
      <c r="C60" s="38" t="s">
        <v>133</v>
      </c>
      <c r="D60" s="120">
        <v>2.2854999999999999</v>
      </c>
      <c r="E60" s="123">
        <v>1.9114</v>
      </c>
      <c r="F60" s="123">
        <v>3.8228</v>
      </c>
    </row>
    <row r="61" spans="1:6" ht="15.75">
      <c r="A61" s="37">
        <v>9800</v>
      </c>
      <c r="B61" s="38" t="s">
        <v>136</v>
      </c>
      <c r="C61" s="38" t="s">
        <v>137</v>
      </c>
      <c r="D61" s="120">
        <v>2.2854999999999999</v>
      </c>
      <c r="E61" s="123">
        <v>1.9114</v>
      </c>
      <c r="F61" s="123">
        <v>3.8228</v>
      </c>
    </row>
    <row r="62" spans="1:6" ht="15.75">
      <c r="A62" s="37">
        <v>9800</v>
      </c>
      <c r="B62" s="38" t="s">
        <v>138</v>
      </c>
      <c r="C62" s="38" t="s">
        <v>137</v>
      </c>
      <c r="D62" s="120">
        <v>2.2854999999999999</v>
      </c>
      <c r="E62" s="123">
        <v>1.9114</v>
      </c>
      <c r="F62" s="123">
        <v>3.8228</v>
      </c>
    </row>
    <row r="63" spans="1:6" ht="15.75">
      <c r="A63" s="37">
        <v>9800</v>
      </c>
      <c r="B63" s="38" t="s">
        <v>137</v>
      </c>
      <c r="C63" s="38" t="s">
        <v>137</v>
      </c>
      <c r="D63" s="120">
        <v>2.2854999999999999</v>
      </c>
      <c r="E63" s="123">
        <v>1.9114</v>
      </c>
      <c r="F63" s="123">
        <v>3.8228</v>
      </c>
    </row>
    <row r="64" spans="1:6" ht="15.75">
      <c r="A64" s="37">
        <v>9800</v>
      </c>
      <c r="B64" s="38" t="s">
        <v>139</v>
      </c>
      <c r="C64" s="38" t="s">
        <v>137</v>
      </c>
      <c r="D64" s="120">
        <v>2.2854999999999999</v>
      </c>
      <c r="E64" s="123">
        <v>1.9114</v>
      </c>
      <c r="F64" s="123">
        <v>3.8228</v>
      </c>
    </row>
    <row r="65" spans="1:6" ht="15.75">
      <c r="A65" s="37">
        <v>9800</v>
      </c>
      <c r="B65" s="38" t="s">
        <v>140</v>
      </c>
      <c r="C65" s="38" t="s">
        <v>137</v>
      </c>
      <c r="D65" s="120">
        <v>2.2854999999999999</v>
      </c>
      <c r="E65" s="123">
        <v>1.9114</v>
      </c>
      <c r="F65" s="123">
        <v>3.8228</v>
      </c>
    </row>
    <row r="66" spans="1:6" ht="15.75">
      <c r="A66" s="37">
        <v>9800</v>
      </c>
      <c r="B66" s="38" t="s">
        <v>141</v>
      </c>
      <c r="C66" s="38" t="s">
        <v>137</v>
      </c>
      <c r="D66" s="120">
        <v>2.2854999999999999</v>
      </c>
      <c r="E66" s="123">
        <v>1.9114</v>
      </c>
      <c r="F66" s="123">
        <v>3.8228</v>
      </c>
    </row>
    <row r="67" spans="1:6" ht="15.75">
      <c r="A67" s="37">
        <v>9800</v>
      </c>
      <c r="B67" s="38" t="s">
        <v>142</v>
      </c>
      <c r="C67" s="38" t="s">
        <v>137</v>
      </c>
      <c r="D67" s="120">
        <v>2.2854999999999999</v>
      </c>
      <c r="E67" s="123">
        <v>1.9114</v>
      </c>
      <c r="F67" s="123">
        <v>3.8228</v>
      </c>
    </row>
    <row r="68" spans="1:6" ht="15.75">
      <c r="A68" s="37">
        <v>9800</v>
      </c>
      <c r="B68" s="38" t="s">
        <v>143</v>
      </c>
      <c r="C68" s="38" t="s">
        <v>137</v>
      </c>
      <c r="D68" s="120">
        <v>2.2854999999999999</v>
      </c>
      <c r="E68" s="123">
        <v>1.9114</v>
      </c>
      <c r="F68" s="123">
        <v>3.8228</v>
      </c>
    </row>
    <row r="69" spans="1:6" ht="15.75">
      <c r="A69" s="37">
        <v>9800</v>
      </c>
      <c r="B69" s="38" t="s">
        <v>144</v>
      </c>
      <c r="C69" s="38" t="s">
        <v>137</v>
      </c>
      <c r="D69" s="120">
        <v>2.2854999999999999</v>
      </c>
      <c r="E69" s="123">
        <v>1.9114</v>
      </c>
      <c r="F69" s="123">
        <v>3.8228</v>
      </c>
    </row>
    <row r="70" spans="1:6" ht="15.75">
      <c r="A70" s="37">
        <v>9800</v>
      </c>
      <c r="B70" s="38" t="s">
        <v>145</v>
      </c>
      <c r="C70" s="38" t="s">
        <v>137</v>
      </c>
      <c r="D70" s="120">
        <v>2.2854999999999999</v>
      </c>
      <c r="E70" s="123">
        <v>1.9114</v>
      </c>
      <c r="F70" s="123">
        <v>3.8228</v>
      </c>
    </row>
    <row r="71" spans="1:6" ht="15.75">
      <c r="A71" s="37">
        <v>9800</v>
      </c>
      <c r="B71" s="38" t="s">
        <v>146</v>
      </c>
      <c r="C71" s="38" t="s">
        <v>137</v>
      </c>
      <c r="D71" s="120">
        <v>2.2854999999999999</v>
      </c>
      <c r="E71" s="123">
        <v>1.9114</v>
      </c>
      <c r="F71" s="123">
        <v>3.8228</v>
      </c>
    </row>
    <row r="72" spans="1:6" ht="15.75">
      <c r="A72" s="37">
        <v>9200</v>
      </c>
      <c r="B72" s="38" t="s">
        <v>147</v>
      </c>
      <c r="C72" s="38" t="s">
        <v>148</v>
      </c>
      <c r="D72" s="120">
        <v>2.2854999999999999</v>
      </c>
      <c r="E72" s="123">
        <v>1.9114</v>
      </c>
      <c r="F72" s="123">
        <v>3.8228</v>
      </c>
    </row>
    <row r="73" spans="1:6" ht="15.75">
      <c r="A73" s="37">
        <v>9200</v>
      </c>
      <c r="B73" s="38" t="s">
        <v>149</v>
      </c>
      <c r="C73" s="38" t="s">
        <v>148</v>
      </c>
      <c r="D73" s="120">
        <v>2.2854999999999999</v>
      </c>
      <c r="E73" s="123">
        <v>1.9114</v>
      </c>
      <c r="F73" s="123">
        <v>3.8228</v>
      </c>
    </row>
    <row r="74" spans="1:6" ht="15.75">
      <c r="A74" s="37">
        <v>9200</v>
      </c>
      <c r="B74" s="38" t="s">
        <v>148</v>
      </c>
      <c r="C74" s="38" t="s">
        <v>148</v>
      </c>
      <c r="D74" s="120">
        <v>2.2854999999999999</v>
      </c>
      <c r="E74" s="123">
        <v>1.9114</v>
      </c>
      <c r="F74" s="123">
        <v>3.8228</v>
      </c>
    </row>
    <row r="75" spans="1:6" ht="15.75">
      <c r="A75" s="37">
        <v>9200</v>
      </c>
      <c r="B75" s="38" t="s">
        <v>150</v>
      </c>
      <c r="C75" s="38" t="s">
        <v>148</v>
      </c>
      <c r="D75" s="120">
        <v>2.2854999999999999</v>
      </c>
      <c r="E75" s="123">
        <v>1.9114</v>
      </c>
      <c r="F75" s="123">
        <v>3.8228</v>
      </c>
    </row>
    <row r="76" spans="1:6" ht="15.75">
      <c r="A76" s="37">
        <v>9200</v>
      </c>
      <c r="B76" s="38" t="s">
        <v>151</v>
      </c>
      <c r="C76" s="38" t="s">
        <v>148</v>
      </c>
      <c r="D76" s="120">
        <v>2.2854999999999999</v>
      </c>
      <c r="E76" s="123">
        <v>1.9114</v>
      </c>
      <c r="F76" s="123">
        <v>3.8228</v>
      </c>
    </row>
    <row r="77" spans="1:6" ht="15.75">
      <c r="A77" s="37">
        <v>9200</v>
      </c>
      <c r="B77" s="38" t="s">
        <v>152</v>
      </c>
      <c r="C77" s="38" t="s">
        <v>148</v>
      </c>
      <c r="D77" s="120">
        <v>2.2854999999999999</v>
      </c>
      <c r="E77" s="123">
        <v>1.9114</v>
      </c>
      <c r="F77" s="123">
        <v>3.8228</v>
      </c>
    </row>
    <row r="78" spans="1:6" ht="15.75">
      <c r="A78" s="37">
        <v>9200</v>
      </c>
      <c r="B78" s="38" t="s">
        <v>153</v>
      </c>
      <c r="C78" s="38" t="s">
        <v>148</v>
      </c>
      <c r="D78" s="120">
        <v>2.2854999999999999</v>
      </c>
      <c r="E78" s="123">
        <v>1.9114</v>
      </c>
      <c r="F78" s="123">
        <v>3.8228</v>
      </c>
    </row>
    <row r="79" spans="1:6" ht="15.75">
      <c r="A79" s="37">
        <v>9200</v>
      </c>
      <c r="B79" s="38" t="s">
        <v>154</v>
      </c>
      <c r="C79" s="38" t="s">
        <v>148</v>
      </c>
      <c r="D79" s="120">
        <v>2.2854999999999999</v>
      </c>
      <c r="E79" s="123">
        <v>1.9114</v>
      </c>
      <c r="F79" s="123">
        <v>3.8228</v>
      </c>
    </row>
    <row r="80" spans="1:6" ht="15.75">
      <c r="A80" s="37">
        <v>9840</v>
      </c>
      <c r="B80" s="38" t="s">
        <v>155</v>
      </c>
      <c r="C80" s="38" t="s">
        <v>155</v>
      </c>
      <c r="D80" s="120">
        <v>2.2854999999999999</v>
      </c>
      <c r="E80" s="123">
        <v>1.9114</v>
      </c>
      <c r="F80" s="123">
        <v>3.8228</v>
      </c>
    </row>
    <row r="81" spans="1:6" ht="15.75">
      <c r="A81" s="37">
        <v>9840</v>
      </c>
      <c r="B81" s="38" t="s">
        <v>156</v>
      </c>
      <c r="C81" s="38" t="s">
        <v>155</v>
      </c>
      <c r="D81" s="120">
        <v>2.2854999999999999</v>
      </c>
      <c r="E81" s="123">
        <v>1.9114</v>
      </c>
      <c r="F81" s="123">
        <v>3.8228</v>
      </c>
    </row>
    <row r="82" spans="1:6" ht="15.75">
      <c r="A82" s="37">
        <v>9070</v>
      </c>
      <c r="B82" s="38" t="s">
        <v>157</v>
      </c>
      <c r="C82" s="38" t="s">
        <v>157</v>
      </c>
      <c r="D82" s="120">
        <v>2.2854999999999999</v>
      </c>
      <c r="E82" s="123">
        <v>1.9114</v>
      </c>
      <c r="F82" s="123">
        <v>3.8228</v>
      </c>
    </row>
    <row r="83" spans="1:6" ht="15.75">
      <c r="A83" s="37">
        <v>9070</v>
      </c>
      <c r="B83" s="38" t="s">
        <v>158</v>
      </c>
      <c r="C83" s="38" t="s">
        <v>157</v>
      </c>
      <c r="D83" s="120">
        <v>2.2854999999999999</v>
      </c>
      <c r="E83" s="123">
        <v>1.9114</v>
      </c>
      <c r="F83" s="123">
        <v>3.8228</v>
      </c>
    </row>
    <row r="84" spans="1:6" ht="15.75">
      <c r="A84" s="37">
        <v>1700</v>
      </c>
      <c r="B84" s="38" t="s">
        <v>159</v>
      </c>
      <c r="C84" s="38" t="s">
        <v>159</v>
      </c>
      <c r="D84" s="120">
        <v>2.2854999999999999</v>
      </c>
      <c r="E84" s="123">
        <v>1.9114</v>
      </c>
      <c r="F84" s="123">
        <v>3.8228</v>
      </c>
    </row>
    <row r="85" spans="1:6" ht="15.75">
      <c r="A85" s="39">
        <v>1620</v>
      </c>
      <c r="B85" s="40" t="s">
        <v>160</v>
      </c>
      <c r="C85" s="40" t="s">
        <v>160</v>
      </c>
      <c r="D85" s="147">
        <v>2.2854999999999999</v>
      </c>
      <c r="E85" s="124">
        <v>1.2419</v>
      </c>
      <c r="F85" s="125">
        <v>2.4838</v>
      </c>
    </row>
    <row r="86" spans="1:6" ht="15.75">
      <c r="A86" s="37">
        <v>9420</v>
      </c>
      <c r="B86" s="38" t="s">
        <v>161</v>
      </c>
      <c r="C86" s="38" t="s">
        <v>162</v>
      </c>
      <c r="D86" s="120">
        <v>2.2854999999999999</v>
      </c>
      <c r="E86" s="123">
        <v>1.9114</v>
      </c>
      <c r="F86" s="123">
        <v>3.8228</v>
      </c>
    </row>
    <row r="87" spans="1:6" ht="15.75">
      <c r="A87" s="37">
        <v>9420</v>
      </c>
      <c r="B87" s="38" t="s">
        <v>163</v>
      </c>
      <c r="C87" s="38" t="s">
        <v>162</v>
      </c>
      <c r="D87" s="120">
        <v>2.2854999999999999</v>
      </c>
      <c r="E87" s="123">
        <v>1.9114</v>
      </c>
      <c r="F87" s="123">
        <v>3.8228</v>
      </c>
    </row>
    <row r="88" spans="1:6" ht="15.75">
      <c r="A88" s="37">
        <v>9420</v>
      </c>
      <c r="B88" s="38" t="s">
        <v>164</v>
      </c>
      <c r="C88" s="38" t="s">
        <v>162</v>
      </c>
      <c r="D88" s="120">
        <v>2.2854999999999999</v>
      </c>
      <c r="E88" s="123">
        <v>1.9114</v>
      </c>
      <c r="F88" s="123">
        <v>3.8228</v>
      </c>
    </row>
    <row r="89" spans="1:6" ht="15.75">
      <c r="A89" s="37">
        <v>9420</v>
      </c>
      <c r="B89" s="38" t="s">
        <v>165</v>
      </c>
      <c r="C89" s="38" t="s">
        <v>162</v>
      </c>
      <c r="D89" s="120">
        <v>2.2854999999999999</v>
      </c>
      <c r="E89" s="123">
        <v>1.9114</v>
      </c>
      <c r="F89" s="123">
        <v>3.8228</v>
      </c>
    </row>
    <row r="90" spans="1:6" ht="15.75">
      <c r="A90" s="37">
        <v>9420</v>
      </c>
      <c r="B90" s="38" t="s">
        <v>166</v>
      </c>
      <c r="C90" s="38" t="s">
        <v>162</v>
      </c>
      <c r="D90" s="120">
        <v>2.2854999999999999</v>
      </c>
      <c r="E90" s="123">
        <v>1.9114</v>
      </c>
      <c r="F90" s="123">
        <v>3.8228</v>
      </c>
    </row>
    <row r="91" spans="1:6" ht="15.75">
      <c r="A91" s="37">
        <v>9420</v>
      </c>
      <c r="B91" s="38" t="s">
        <v>167</v>
      </c>
      <c r="C91" s="38" t="s">
        <v>162</v>
      </c>
      <c r="D91" s="120">
        <v>2.2854999999999999</v>
      </c>
      <c r="E91" s="123">
        <v>1.9114</v>
      </c>
      <c r="F91" s="123">
        <v>3.8228</v>
      </c>
    </row>
    <row r="92" spans="1:6" ht="15.75">
      <c r="A92" s="37">
        <v>9420</v>
      </c>
      <c r="B92" s="38" t="s">
        <v>168</v>
      </c>
      <c r="C92" s="38" t="s">
        <v>162</v>
      </c>
      <c r="D92" s="120">
        <v>2.2854999999999999</v>
      </c>
      <c r="E92" s="123">
        <v>1.9114</v>
      </c>
      <c r="F92" s="123">
        <v>3.8228</v>
      </c>
    </row>
    <row r="93" spans="1:6" ht="15.75">
      <c r="A93" s="37">
        <v>9420</v>
      </c>
      <c r="B93" s="38" t="s">
        <v>169</v>
      </c>
      <c r="C93" s="38" t="s">
        <v>162</v>
      </c>
      <c r="D93" s="120">
        <v>2.2854999999999999</v>
      </c>
      <c r="E93" s="123">
        <v>1.9114</v>
      </c>
      <c r="F93" s="123">
        <v>3.8228</v>
      </c>
    </row>
    <row r="94" spans="1:6" ht="15.75">
      <c r="A94" s="37">
        <v>9890</v>
      </c>
      <c r="B94" s="38" t="s">
        <v>170</v>
      </c>
      <c r="C94" s="38" t="s">
        <v>171</v>
      </c>
      <c r="D94" s="120">
        <v>2.2854999999999999</v>
      </c>
      <c r="E94" s="123">
        <v>1.9114</v>
      </c>
      <c r="F94" s="123">
        <v>3.8228</v>
      </c>
    </row>
    <row r="95" spans="1:6" ht="15.75">
      <c r="A95" s="37">
        <v>9890</v>
      </c>
      <c r="B95" s="38" t="s">
        <v>172</v>
      </c>
      <c r="C95" s="38" t="s">
        <v>171</v>
      </c>
      <c r="D95" s="120">
        <v>2.2854999999999999</v>
      </c>
      <c r="E95" s="123">
        <v>1.9114</v>
      </c>
      <c r="F95" s="123">
        <v>3.8228</v>
      </c>
    </row>
    <row r="96" spans="1:6" ht="15.75">
      <c r="A96" s="37">
        <v>9890</v>
      </c>
      <c r="B96" s="38" t="s">
        <v>173</v>
      </c>
      <c r="C96" s="38" t="s">
        <v>171</v>
      </c>
      <c r="D96" s="120">
        <v>2.2854999999999999</v>
      </c>
      <c r="E96" s="123">
        <v>1.9114</v>
      </c>
      <c r="F96" s="123">
        <v>3.8228</v>
      </c>
    </row>
    <row r="97" spans="1:6" ht="15.75">
      <c r="A97" s="37">
        <v>9890</v>
      </c>
      <c r="B97" s="38" t="s">
        <v>171</v>
      </c>
      <c r="C97" s="38" t="s">
        <v>171</v>
      </c>
      <c r="D97" s="120">
        <v>2.2854999999999999</v>
      </c>
      <c r="E97" s="123">
        <v>1.9114</v>
      </c>
      <c r="F97" s="123">
        <v>3.8228</v>
      </c>
    </row>
    <row r="98" spans="1:6" ht="15.75">
      <c r="A98" s="37">
        <v>9890</v>
      </c>
      <c r="B98" s="38" t="s">
        <v>174</v>
      </c>
      <c r="C98" s="38" t="s">
        <v>171</v>
      </c>
      <c r="D98" s="120">
        <v>2.2854999999999999</v>
      </c>
      <c r="E98" s="123">
        <v>1.9114</v>
      </c>
      <c r="F98" s="123">
        <v>3.8228</v>
      </c>
    </row>
    <row r="99" spans="1:6" ht="15.75">
      <c r="A99" s="37">
        <v>9890</v>
      </c>
      <c r="B99" s="38" t="s">
        <v>175</v>
      </c>
      <c r="C99" s="38" t="s">
        <v>171</v>
      </c>
      <c r="D99" s="120">
        <v>2.2854999999999999</v>
      </c>
      <c r="E99" s="123">
        <v>1.9114</v>
      </c>
      <c r="F99" s="123">
        <v>3.8228</v>
      </c>
    </row>
    <row r="100" spans="1:6" ht="15.75">
      <c r="A100" s="37">
        <v>9042</v>
      </c>
      <c r="B100" s="38" t="s">
        <v>176</v>
      </c>
      <c r="C100" s="38" t="s">
        <v>177</v>
      </c>
      <c r="D100" s="120">
        <v>2.2854999999999999</v>
      </c>
      <c r="E100" s="123">
        <v>1.9114</v>
      </c>
      <c r="F100" s="123">
        <v>3.8228</v>
      </c>
    </row>
    <row r="101" spans="1:6" ht="15.75">
      <c r="A101" s="37">
        <v>9031</v>
      </c>
      <c r="B101" s="38" t="s">
        <v>178</v>
      </c>
      <c r="C101" s="38" t="s">
        <v>177</v>
      </c>
      <c r="D101" s="120">
        <v>2.2854999999999999</v>
      </c>
      <c r="E101" s="123">
        <v>1.9114</v>
      </c>
      <c r="F101" s="123">
        <v>3.8228</v>
      </c>
    </row>
    <row r="102" spans="1:6" ht="15.75">
      <c r="A102" s="37">
        <v>9050</v>
      </c>
      <c r="B102" s="38" t="s">
        <v>179</v>
      </c>
      <c r="C102" s="38" t="s">
        <v>177</v>
      </c>
      <c r="D102" s="120">
        <v>2.2854999999999999</v>
      </c>
      <c r="E102" s="123">
        <v>1.9114</v>
      </c>
      <c r="F102" s="123">
        <v>3.8228</v>
      </c>
    </row>
    <row r="103" spans="1:6" ht="15.75">
      <c r="A103" s="37">
        <v>9000</v>
      </c>
      <c r="B103" s="38" t="s">
        <v>180</v>
      </c>
      <c r="C103" s="38" t="s">
        <v>177</v>
      </c>
      <c r="D103" s="120">
        <v>2.2854999999999999</v>
      </c>
      <c r="E103" s="123">
        <v>1.9114</v>
      </c>
      <c r="F103" s="123">
        <v>3.8228</v>
      </c>
    </row>
    <row r="104" spans="1:6" ht="15.75">
      <c r="A104" s="37">
        <v>9050</v>
      </c>
      <c r="B104" s="38" t="s">
        <v>181</v>
      </c>
      <c r="C104" s="38" t="s">
        <v>177</v>
      </c>
      <c r="D104" s="120">
        <v>2.2854999999999999</v>
      </c>
      <c r="E104" s="123">
        <v>1.9114</v>
      </c>
      <c r="F104" s="123">
        <v>3.8228</v>
      </c>
    </row>
    <row r="105" spans="1:6" ht="15.75">
      <c r="A105" s="37">
        <v>9030</v>
      </c>
      <c r="B105" s="38" t="s">
        <v>182</v>
      </c>
      <c r="C105" s="38" t="s">
        <v>177</v>
      </c>
      <c r="D105" s="120">
        <v>2.2854999999999999</v>
      </c>
      <c r="E105" s="123">
        <v>1.9114</v>
      </c>
      <c r="F105" s="123">
        <v>3.8228</v>
      </c>
    </row>
    <row r="106" spans="1:6" ht="15.75">
      <c r="A106" s="37">
        <v>9042</v>
      </c>
      <c r="B106" s="38" t="s">
        <v>183</v>
      </c>
      <c r="C106" s="38" t="s">
        <v>177</v>
      </c>
      <c r="D106" s="120">
        <v>2.2854999999999999</v>
      </c>
      <c r="E106" s="123">
        <v>1.9114</v>
      </c>
      <c r="F106" s="123">
        <v>3.8228</v>
      </c>
    </row>
    <row r="107" spans="1:6" ht="15.75">
      <c r="A107" s="37">
        <v>9041</v>
      </c>
      <c r="B107" s="38" t="s">
        <v>184</v>
      </c>
      <c r="C107" s="38" t="s">
        <v>177</v>
      </c>
      <c r="D107" s="120">
        <v>2.2854999999999999</v>
      </c>
      <c r="E107" s="123">
        <v>1.9114</v>
      </c>
      <c r="F107" s="123">
        <v>3.8228</v>
      </c>
    </row>
    <row r="108" spans="1:6" ht="15.75">
      <c r="A108" s="37">
        <v>9040</v>
      </c>
      <c r="B108" s="38" t="s">
        <v>185</v>
      </c>
      <c r="C108" s="38" t="s">
        <v>177</v>
      </c>
      <c r="D108" s="120">
        <v>2.2854999999999999</v>
      </c>
      <c r="E108" s="123">
        <v>1.9114</v>
      </c>
      <c r="F108" s="123">
        <v>3.8228</v>
      </c>
    </row>
    <row r="109" spans="1:6" ht="15.75">
      <c r="A109" s="37">
        <v>9051</v>
      </c>
      <c r="B109" s="38" t="s">
        <v>186</v>
      </c>
      <c r="C109" s="38" t="s">
        <v>177</v>
      </c>
      <c r="D109" s="120">
        <v>2.2854999999999999</v>
      </c>
      <c r="E109" s="123">
        <v>1.9114</v>
      </c>
      <c r="F109" s="123">
        <v>3.8228</v>
      </c>
    </row>
    <row r="110" spans="1:6" ht="15.75">
      <c r="A110" s="37">
        <v>9051</v>
      </c>
      <c r="B110" s="38" t="s">
        <v>187</v>
      </c>
      <c r="C110" s="38" t="s">
        <v>177</v>
      </c>
      <c r="D110" s="120">
        <v>2.2854999999999999</v>
      </c>
      <c r="E110" s="123">
        <v>1.9114</v>
      </c>
      <c r="F110" s="123">
        <v>3.8228</v>
      </c>
    </row>
    <row r="111" spans="1:6" ht="15.75">
      <c r="A111" s="37">
        <v>9042</v>
      </c>
      <c r="B111" s="38" t="s">
        <v>188</v>
      </c>
      <c r="C111" s="38" t="s">
        <v>177</v>
      </c>
      <c r="D111" s="120">
        <v>2.2854999999999999</v>
      </c>
      <c r="E111" s="123">
        <v>1.9114</v>
      </c>
      <c r="F111" s="123">
        <v>3.8228</v>
      </c>
    </row>
    <row r="112" spans="1:6" ht="15.75">
      <c r="A112" s="37">
        <v>9032</v>
      </c>
      <c r="B112" s="38" t="s">
        <v>189</v>
      </c>
      <c r="C112" s="38" t="s">
        <v>177</v>
      </c>
      <c r="D112" s="120">
        <v>2.2854999999999999</v>
      </c>
      <c r="E112" s="123">
        <v>1.9114</v>
      </c>
      <c r="F112" s="123">
        <v>3.8228</v>
      </c>
    </row>
    <row r="113" spans="1:6" ht="15.75">
      <c r="A113" s="37">
        <v>9052</v>
      </c>
      <c r="B113" s="38" t="s">
        <v>190</v>
      </c>
      <c r="C113" s="38" t="s">
        <v>177</v>
      </c>
      <c r="D113" s="120">
        <v>2.2854999999999999</v>
      </c>
      <c r="E113" s="123">
        <v>1.9114</v>
      </c>
      <c r="F113" s="123">
        <v>3.8228</v>
      </c>
    </row>
    <row r="114" spans="1:6" ht="15.75">
      <c r="A114" s="37">
        <v>1500</v>
      </c>
      <c r="B114" s="38" t="s">
        <v>191</v>
      </c>
      <c r="C114" s="38" t="s">
        <v>191</v>
      </c>
      <c r="D114" s="120">
        <v>2.2854999999999999</v>
      </c>
      <c r="E114" s="123">
        <v>1.9114</v>
      </c>
      <c r="F114" s="123">
        <v>3.8228</v>
      </c>
    </row>
    <row r="115" spans="1:6" ht="15.75">
      <c r="A115" s="37">
        <v>9220</v>
      </c>
      <c r="B115" s="38" t="s">
        <v>192</v>
      </c>
      <c r="C115" s="38" t="s">
        <v>192</v>
      </c>
      <c r="D115" s="120">
        <v>2.2854999999999999</v>
      </c>
      <c r="E115" s="123">
        <v>1.9114</v>
      </c>
      <c r="F115" s="123">
        <v>3.8228</v>
      </c>
    </row>
    <row r="116" spans="1:6" ht="15.75">
      <c r="A116" s="37">
        <v>9220</v>
      </c>
      <c r="B116" s="38" t="s">
        <v>193</v>
      </c>
      <c r="C116" s="38" t="s">
        <v>192</v>
      </c>
      <c r="D116" s="120">
        <v>2.2854999999999999</v>
      </c>
      <c r="E116" s="123">
        <v>1.9114</v>
      </c>
      <c r="F116" s="123">
        <v>3.8228</v>
      </c>
    </row>
    <row r="117" spans="1:6" ht="15.75">
      <c r="A117" s="37">
        <v>9552</v>
      </c>
      <c r="B117" s="38" t="s">
        <v>194</v>
      </c>
      <c r="C117" s="38" t="s">
        <v>195</v>
      </c>
      <c r="D117" s="120">
        <v>2.2854999999999999</v>
      </c>
      <c r="E117" s="123">
        <v>1.9114</v>
      </c>
      <c r="F117" s="123">
        <v>3.8228</v>
      </c>
    </row>
    <row r="118" spans="1:6" ht="15.75">
      <c r="A118" s="37">
        <v>9550</v>
      </c>
      <c r="B118" s="38" t="s">
        <v>195</v>
      </c>
      <c r="C118" s="38" t="s">
        <v>195</v>
      </c>
      <c r="D118" s="120">
        <v>2.2854999999999999</v>
      </c>
      <c r="E118" s="123">
        <v>1.9114</v>
      </c>
      <c r="F118" s="123">
        <v>3.8228</v>
      </c>
    </row>
    <row r="119" spans="1:6" ht="15.75">
      <c r="A119" s="37">
        <v>9550</v>
      </c>
      <c r="B119" s="38" t="s">
        <v>196</v>
      </c>
      <c r="C119" s="38" t="s">
        <v>195</v>
      </c>
      <c r="D119" s="120">
        <v>2.2854999999999999</v>
      </c>
      <c r="E119" s="123">
        <v>1.9114</v>
      </c>
      <c r="F119" s="123">
        <v>3.8228</v>
      </c>
    </row>
    <row r="120" spans="1:6" ht="15.75">
      <c r="A120" s="37">
        <v>9551</v>
      </c>
      <c r="B120" s="38" t="s">
        <v>197</v>
      </c>
      <c r="C120" s="38" t="s">
        <v>195</v>
      </c>
      <c r="D120" s="120">
        <v>2.2854999999999999</v>
      </c>
      <c r="E120" s="123">
        <v>1.9114</v>
      </c>
      <c r="F120" s="123">
        <v>3.8228</v>
      </c>
    </row>
    <row r="121" spans="1:6" ht="15.75">
      <c r="A121" s="37">
        <v>9550</v>
      </c>
      <c r="B121" s="38" t="s">
        <v>198</v>
      </c>
      <c r="C121" s="38" t="s">
        <v>195</v>
      </c>
      <c r="D121" s="120">
        <v>2.2854999999999999</v>
      </c>
      <c r="E121" s="123">
        <v>1.9114</v>
      </c>
      <c r="F121" s="123">
        <v>3.8228</v>
      </c>
    </row>
    <row r="122" spans="1:6" ht="15.75">
      <c r="A122" s="37">
        <v>9550</v>
      </c>
      <c r="B122" s="38" t="s">
        <v>199</v>
      </c>
      <c r="C122" s="38" t="s">
        <v>195</v>
      </c>
      <c r="D122" s="120">
        <v>2.2854999999999999</v>
      </c>
      <c r="E122" s="123">
        <v>1.9114</v>
      </c>
      <c r="F122" s="123">
        <v>3.8228</v>
      </c>
    </row>
    <row r="123" spans="1:6" ht="15.75">
      <c r="A123" s="37">
        <v>9550</v>
      </c>
      <c r="B123" s="38" t="s">
        <v>200</v>
      </c>
      <c r="C123" s="38" t="s">
        <v>195</v>
      </c>
      <c r="D123" s="120">
        <v>2.2854999999999999</v>
      </c>
      <c r="E123" s="123">
        <v>1.9114</v>
      </c>
      <c r="F123" s="123">
        <v>3.8228</v>
      </c>
    </row>
    <row r="124" spans="1:6" ht="15.75">
      <c r="A124" s="37">
        <v>9550</v>
      </c>
      <c r="B124" s="38" t="s">
        <v>201</v>
      </c>
      <c r="C124" s="38" t="s">
        <v>195</v>
      </c>
      <c r="D124" s="120">
        <v>2.2854999999999999</v>
      </c>
      <c r="E124" s="123">
        <v>1.9114</v>
      </c>
      <c r="F124" s="123">
        <v>3.8228</v>
      </c>
    </row>
    <row r="125" spans="1:6" ht="15.75">
      <c r="A125" s="37">
        <v>9667</v>
      </c>
      <c r="B125" s="38" t="s">
        <v>202</v>
      </c>
      <c r="C125" s="38" t="s">
        <v>203</v>
      </c>
      <c r="D125" s="120">
        <v>2.2854999999999999</v>
      </c>
      <c r="E125" s="123">
        <v>1.9114</v>
      </c>
      <c r="F125" s="123">
        <v>3.8228</v>
      </c>
    </row>
    <row r="126" spans="1:6" ht="15.75">
      <c r="A126" s="37">
        <v>9667</v>
      </c>
      <c r="B126" s="38" t="s">
        <v>204</v>
      </c>
      <c r="C126" s="38" t="s">
        <v>203</v>
      </c>
      <c r="D126" s="120">
        <v>2.2854999999999999</v>
      </c>
      <c r="E126" s="123">
        <v>1.9114</v>
      </c>
      <c r="F126" s="123">
        <v>3.8228</v>
      </c>
    </row>
    <row r="127" spans="1:6" ht="15.75">
      <c r="A127" s="37">
        <v>8490</v>
      </c>
      <c r="B127" s="38" t="s">
        <v>205</v>
      </c>
      <c r="C127" s="38" t="s">
        <v>206</v>
      </c>
      <c r="D127" s="120">
        <v>2.2854999999999999</v>
      </c>
      <c r="E127" s="123">
        <v>1.9114</v>
      </c>
      <c r="F127" s="123">
        <v>3.8228</v>
      </c>
    </row>
    <row r="128" spans="1:6" ht="15.75">
      <c r="A128" s="37">
        <v>8490</v>
      </c>
      <c r="B128" s="38" t="s">
        <v>207</v>
      </c>
      <c r="C128" s="38" t="s">
        <v>206</v>
      </c>
      <c r="D128" s="120">
        <v>2.2854999999999999</v>
      </c>
      <c r="E128" s="123">
        <v>1.9114</v>
      </c>
      <c r="F128" s="123">
        <v>3.8228</v>
      </c>
    </row>
    <row r="129" spans="1:6" ht="15.75">
      <c r="A129" s="37">
        <v>8490</v>
      </c>
      <c r="B129" s="38" t="s">
        <v>208</v>
      </c>
      <c r="C129" s="38" t="s">
        <v>206</v>
      </c>
      <c r="D129" s="120">
        <v>2.2854999999999999</v>
      </c>
      <c r="E129" s="123">
        <v>1.9114</v>
      </c>
      <c r="F129" s="123">
        <v>3.8228</v>
      </c>
    </row>
    <row r="130" spans="1:6" ht="15.75">
      <c r="A130" s="37">
        <v>8490</v>
      </c>
      <c r="B130" s="38" t="s">
        <v>206</v>
      </c>
      <c r="C130" s="38" t="s">
        <v>206</v>
      </c>
      <c r="D130" s="120">
        <v>2.2854999999999999</v>
      </c>
      <c r="E130" s="123">
        <v>1.9114</v>
      </c>
      <c r="F130" s="123">
        <v>3.8228</v>
      </c>
    </row>
    <row r="131" spans="1:6" ht="15.75">
      <c r="A131" s="37">
        <v>8490</v>
      </c>
      <c r="B131" s="38" t="s">
        <v>209</v>
      </c>
      <c r="C131" s="38" t="s">
        <v>206</v>
      </c>
      <c r="D131" s="120">
        <v>2.2854999999999999</v>
      </c>
      <c r="E131" s="123">
        <v>1.9114</v>
      </c>
      <c r="F131" s="123">
        <v>3.8228</v>
      </c>
    </row>
    <row r="132" spans="1:6" ht="15.75">
      <c r="A132" s="37">
        <v>9690</v>
      </c>
      <c r="B132" s="38" t="s">
        <v>210</v>
      </c>
      <c r="C132" s="38" t="s">
        <v>211</v>
      </c>
      <c r="D132" s="120">
        <v>2.2854999999999999</v>
      </c>
      <c r="E132" s="123">
        <v>1.9114</v>
      </c>
      <c r="F132" s="123">
        <v>3.8228</v>
      </c>
    </row>
    <row r="133" spans="1:6" ht="15.75">
      <c r="A133" s="37">
        <v>9690</v>
      </c>
      <c r="B133" s="38" t="s">
        <v>212</v>
      </c>
      <c r="C133" s="38" t="s">
        <v>211</v>
      </c>
      <c r="D133" s="120">
        <v>2.2854999999999999</v>
      </c>
      <c r="E133" s="123">
        <v>1.9114</v>
      </c>
      <c r="F133" s="123">
        <v>3.8228</v>
      </c>
    </row>
    <row r="134" spans="1:6" ht="15.75">
      <c r="A134" s="37">
        <v>9690</v>
      </c>
      <c r="B134" s="38" t="s">
        <v>213</v>
      </c>
      <c r="C134" s="38" t="s">
        <v>211</v>
      </c>
      <c r="D134" s="120">
        <v>2.2854999999999999</v>
      </c>
      <c r="E134" s="123">
        <v>1.9114</v>
      </c>
      <c r="F134" s="123">
        <v>3.8228</v>
      </c>
    </row>
    <row r="135" spans="1:6" ht="15.75">
      <c r="A135" s="37">
        <v>9690</v>
      </c>
      <c r="B135" s="38" t="s">
        <v>214</v>
      </c>
      <c r="C135" s="38" t="s">
        <v>211</v>
      </c>
      <c r="D135" s="120">
        <v>2.2854999999999999</v>
      </c>
      <c r="E135" s="123">
        <v>1.9114</v>
      </c>
      <c r="F135" s="123">
        <v>3.8228</v>
      </c>
    </row>
    <row r="136" spans="1:6" ht="15.75">
      <c r="A136" s="37">
        <v>9910</v>
      </c>
      <c r="B136" s="38" t="s">
        <v>215</v>
      </c>
      <c r="C136" s="38" t="s">
        <v>215</v>
      </c>
      <c r="D136" s="120">
        <v>2.2854999999999999</v>
      </c>
      <c r="E136" s="123">
        <v>1.9114</v>
      </c>
      <c r="F136" s="123">
        <v>3.8228</v>
      </c>
    </row>
    <row r="137" spans="1:6" ht="15.75">
      <c r="A137" s="37">
        <v>9910</v>
      </c>
      <c r="B137" s="38" t="s">
        <v>216</v>
      </c>
      <c r="C137" s="38" t="s">
        <v>215</v>
      </c>
      <c r="D137" s="120">
        <v>2.2854999999999999</v>
      </c>
      <c r="E137" s="123">
        <v>1.9114</v>
      </c>
      <c r="F137" s="123">
        <v>3.8228</v>
      </c>
    </row>
    <row r="138" spans="1:6" ht="15.75">
      <c r="A138" s="37">
        <v>9770</v>
      </c>
      <c r="B138" s="38" t="s">
        <v>217</v>
      </c>
      <c r="C138" s="38" t="s">
        <v>217</v>
      </c>
      <c r="D138" s="120">
        <v>2.2854999999999999</v>
      </c>
      <c r="E138" s="123">
        <v>1.9114</v>
      </c>
      <c r="F138" s="123">
        <v>3.8228</v>
      </c>
    </row>
    <row r="139" spans="1:6" ht="15.75">
      <c r="A139" s="37">
        <v>9770</v>
      </c>
      <c r="B139" s="38" t="s">
        <v>219</v>
      </c>
      <c r="C139" s="38" t="s">
        <v>217</v>
      </c>
      <c r="D139" s="120">
        <v>2.2854999999999999</v>
      </c>
      <c r="E139" s="123">
        <v>1.9114</v>
      </c>
      <c r="F139" s="123">
        <v>3.8228</v>
      </c>
    </row>
    <row r="140" spans="1:6" ht="15.75">
      <c r="A140" s="37">
        <v>9771</v>
      </c>
      <c r="B140" s="38" t="s">
        <v>220</v>
      </c>
      <c r="C140" s="38" t="s">
        <v>217</v>
      </c>
      <c r="D140" s="120">
        <v>2.2854999999999999</v>
      </c>
      <c r="E140" s="123">
        <v>1.9114</v>
      </c>
      <c r="F140" s="123">
        <v>3.8228</v>
      </c>
    </row>
    <row r="141" spans="1:6" ht="15.75">
      <c r="A141" s="37">
        <v>9772</v>
      </c>
      <c r="B141" s="38" t="s">
        <v>221</v>
      </c>
      <c r="C141" s="38" t="s">
        <v>217</v>
      </c>
      <c r="D141" s="120">
        <v>2.2854999999999999</v>
      </c>
      <c r="E141" s="123">
        <v>1.9114</v>
      </c>
      <c r="F141" s="123">
        <v>3.8228</v>
      </c>
    </row>
    <row r="142" spans="1:6" ht="15.75">
      <c r="A142" s="37">
        <v>9280</v>
      </c>
      <c r="B142" s="38" t="s">
        <v>222</v>
      </c>
      <c r="C142" s="38" t="s">
        <v>223</v>
      </c>
      <c r="D142" s="120">
        <v>2.2854999999999999</v>
      </c>
      <c r="E142" s="123">
        <v>1.9114</v>
      </c>
      <c r="F142" s="123">
        <v>3.8228</v>
      </c>
    </row>
    <row r="143" spans="1:6" ht="15.75">
      <c r="A143" s="37">
        <v>9280</v>
      </c>
      <c r="B143" s="38" t="s">
        <v>223</v>
      </c>
      <c r="C143" s="38" t="s">
        <v>223</v>
      </c>
      <c r="D143" s="120">
        <v>2.2854999999999999</v>
      </c>
      <c r="E143" s="123">
        <v>1.9114</v>
      </c>
      <c r="F143" s="123">
        <v>3.8228</v>
      </c>
    </row>
    <row r="144" spans="1:6" ht="15.75">
      <c r="A144" s="37">
        <v>9280</v>
      </c>
      <c r="B144" s="38" t="s">
        <v>224</v>
      </c>
      <c r="C144" s="38" t="s">
        <v>223</v>
      </c>
      <c r="D144" s="120">
        <v>2.2854999999999999</v>
      </c>
      <c r="E144" s="123">
        <v>1.9114</v>
      </c>
      <c r="F144" s="123">
        <v>3.8228</v>
      </c>
    </row>
    <row r="145" spans="1:6" ht="15.75">
      <c r="A145" s="37">
        <v>9340</v>
      </c>
      <c r="B145" s="38" t="s">
        <v>225</v>
      </c>
      <c r="C145" s="38" t="s">
        <v>226</v>
      </c>
      <c r="D145" s="120">
        <v>2.2854999999999999</v>
      </c>
      <c r="E145" s="123">
        <v>1.9114</v>
      </c>
      <c r="F145" s="123">
        <v>3.8228</v>
      </c>
    </row>
    <row r="146" spans="1:6" ht="15.75">
      <c r="A146" s="37">
        <v>9340</v>
      </c>
      <c r="B146" s="38" t="s">
        <v>226</v>
      </c>
      <c r="C146" s="38" t="s">
        <v>226</v>
      </c>
      <c r="D146" s="120">
        <v>2.2854999999999999</v>
      </c>
      <c r="E146" s="123">
        <v>1.9114</v>
      </c>
      <c r="F146" s="123">
        <v>3.8228</v>
      </c>
    </row>
    <row r="147" spans="1:6" ht="15.75">
      <c r="A147" s="37">
        <v>9340</v>
      </c>
      <c r="B147" s="38" t="s">
        <v>227</v>
      </c>
      <c r="C147" s="38" t="s">
        <v>226</v>
      </c>
      <c r="D147" s="120">
        <v>2.2854999999999999</v>
      </c>
      <c r="E147" s="123">
        <v>1.9114</v>
      </c>
      <c r="F147" s="123">
        <v>3.8228</v>
      </c>
    </row>
    <row r="148" spans="1:6" ht="15.75">
      <c r="A148" s="37">
        <v>9340</v>
      </c>
      <c r="B148" s="38" t="s">
        <v>228</v>
      </c>
      <c r="C148" s="38" t="s">
        <v>226</v>
      </c>
      <c r="D148" s="120">
        <v>2.2854999999999999</v>
      </c>
      <c r="E148" s="123">
        <v>1.9114</v>
      </c>
      <c r="F148" s="123">
        <v>3.8228</v>
      </c>
    </row>
    <row r="149" spans="1:6" ht="15.75">
      <c r="A149" s="37">
        <v>9340</v>
      </c>
      <c r="B149" s="38" t="s">
        <v>229</v>
      </c>
      <c r="C149" s="38" t="s">
        <v>226</v>
      </c>
      <c r="D149" s="120">
        <v>2.2854999999999999</v>
      </c>
      <c r="E149" s="123">
        <v>1.9114</v>
      </c>
      <c r="F149" s="123">
        <v>3.8228</v>
      </c>
    </row>
    <row r="150" spans="1:6" ht="15.75">
      <c r="A150" s="37">
        <v>1770</v>
      </c>
      <c r="B150" s="38" t="s">
        <v>230</v>
      </c>
      <c r="C150" s="38" t="s">
        <v>230</v>
      </c>
      <c r="D150" s="120">
        <v>2.2854999999999999</v>
      </c>
      <c r="E150" s="123">
        <v>1.9114</v>
      </c>
      <c r="F150" s="123">
        <v>3.8228</v>
      </c>
    </row>
    <row r="151" spans="1:6" ht="15.75">
      <c r="A151" s="37">
        <v>9570</v>
      </c>
      <c r="B151" s="38" t="s">
        <v>231</v>
      </c>
      <c r="C151" s="38" t="s">
        <v>232</v>
      </c>
      <c r="D151" s="120">
        <v>2.2854999999999999</v>
      </c>
      <c r="E151" s="123">
        <v>1.9114</v>
      </c>
      <c r="F151" s="123">
        <v>3.8228</v>
      </c>
    </row>
    <row r="152" spans="1:6" ht="15.75">
      <c r="A152" s="37">
        <v>9572</v>
      </c>
      <c r="B152" s="38" t="s">
        <v>233</v>
      </c>
      <c r="C152" s="38" t="s">
        <v>232</v>
      </c>
      <c r="D152" s="120">
        <v>2.2854999999999999</v>
      </c>
      <c r="E152" s="123">
        <v>1.9114</v>
      </c>
      <c r="F152" s="123">
        <v>3.8228</v>
      </c>
    </row>
    <row r="153" spans="1:6" ht="15.75">
      <c r="A153" s="37">
        <v>9570</v>
      </c>
      <c r="B153" s="38" t="s">
        <v>234</v>
      </c>
      <c r="C153" s="38" t="s">
        <v>232</v>
      </c>
      <c r="D153" s="120">
        <v>2.2854999999999999</v>
      </c>
      <c r="E153" s="123">
        <v>1.9114</v>
      </c>
      <c r="F153" s="123">
        <v>3.8228</v>
      </c>
    </row>
    <row r="154" spans="1:6" ht="15.75">
      <c r="A154" s="37">
        <v>1630</v>
      </c>
      <c r="B154" s="38" t="s">
        <v>235</v>
      </c>
      <c r="C154" s="38" t="s">
        <v>235</v>
      </c>
      <c r="D154" s="120">
        <v>2.2854999999999999</v>
      </c>
      <c r="E154" s="123">
        <v>1.9114</v>
      </c>
      <c r="F154" s="123">
        <v>3.8228</v>
      </c>
    </row>
    <row r="155" spans="1:6" ht="15.75">
      <c r="A155" s="37">
        <v>9080</v>
      </c>
      <c r="B155" s="38" t="s">
        <v>236</v>
      </c>
      <c r="C155" s="38" t="s">
        <v>236</v>
      </c>
      <c r="D155" s="120">
        <v>2.2854999999999999</v>
      </c>
      <c r="E155" s="123">
        <v>1.9114</v>
      </c>
      <c r="F155" s="123">
        <v>3.8228</v>
      </c>
    </row>
    <row r="156" spans="1:6" ht="15.75">
      <c r="A156" s="37">
        <v>9080</v>
      </c>
      <c r="B156" s="38" t="s">
        <v>237</v>
      </c>
      <c r="C156" s="38" t="s">
        <v>236</v>
      </c>
      <c r="D156" s="120">
        <v>2.2854999999999999</v>
      </c>
      <c r="E156" s="123">
        <v>1.9114</v>
      </c>
      <c r="F156" s="123">
        <v>3.8228</v>
      </c>
    </row>
    <row r="157" spans="1:6" ht="15.75">
      <c r="A157" s="37">
        <v>9080</v>
      </c>
      <c r="B157" s="38" t="s">
        <v>238</v>
      </c>
      <c r="C157" s="38" t="s">
        <v>236</v>
      </c>
      <c r="D157" s="120">
        <v>2.2854999999999999</v>
      </c>
      <c r="E157" s="123">
        <v>1.9114</v>
      </c>
      <c r="F157" s="123">
        <v>3.8228</v>
      </c>
    </row>
    <row r="158" spans="1:6" ht="15.75">
      <c r="A158" s="37">
        <v>9080</v>
      </c>
      <c r="B158" s="38" t="s">
        <v>239</v>
      </c>
      <c r="C158" s="38" t="s">
        <v>236</v>
      </c>
      <c r="D158" s="120">
        <v>2.2854999999999999</v>
      </c>
      <c r="E158" s="123">
        <v>1.9114</v>
      </c>
      <c r="F158" s="123">
        <v>3.8228</v>
      </c>
    </row>
    <row r="159" spans="1:6" ht="15.75">
      <c r="A159" s="37">
        <v>9920</v>
      </c>
      <c r="B159" s="38" t="s">
        <v>240</v>
      </c>
      <c r="C159" s="38" t="s">
        <v>240</v>
      </c>
      <c r="D159" s="120">
        <v>2.2854999999999999</v>
      </c>
      <c r="E159" s="123">
        <v>1.9114</v>
      </c>
      <c r="F159" s="123">
        <v>3.8228</v>
      </c>
    </row>
    <row r="160" spans="1:6" ht="15.75">
      <c r="A160" s="37">
        <v>9921</v>
      </c>
      <c r="B160" s="38" t="s">
        <v>242</v>
      </c>
      <c r="C160" s="38" t="s">
        <v>240</v>
      </c>
      <c r="D160" s="120">
        <v>2.2854999999999999</v>
      </c>
      <c r="E160" s="123">
        <v>1.9114</v>
      </c>
      <c r="F160" s="123">
        <v>3.8228</v>
      </c>
    </row>
    <row r="161" spans="1:6" ht="15.75">
      <c r="A161" s="37">
        <v>9680</v>
      </c>
      <c r="B161" s="38" t="s">
        <v>243</v>
      </c>
      <c r="C161" s="38" t="s">
        <v>244</v>
      </c>
      <c r="D161" s="120">
        <v>2.2854999999999999</v>
      </c>
      <c r="E161" s="123">
        <v>1.9114</v>
      </c>
      <c r="F161" s="123">
        <v>3.8228</v>
      </c>
    </row>
    <row r="162" spans="1:6" ht="15.75">
      <c r="A162" s="37">
        <v>9680</v>
      </c>
      <c r="B162" s="38" t="s">
        <v>245</v>
      </c>
      <c r="C162" s="38" t="s">
        <v>244</v>
      </c>
      <c r="D162" s="120">
        <v>2.2854999999999999</v>
      </c>
      <c r="E162" s="123">
        <v>1.9114</v>
      </c>
      <c r="F162" s="123">
        <v>3.8228</v>
      </c>
    </row>
    <row r="163" spans="1:6" ht="15.75">
      <c r="A163" s="37">
        <v>9681</v>
      </c>
      <c r="B163" s="38" t="s">
        <v>246</v>
      </c>
      <c r="C163" s="38" t="s">
        <v>244</v>
      </c>
      <c r="D163" s="120">
        <v>2.2854999999999999</v>
      </c>
      <c r="E163" s="123">
        <v>1.9114</v>
      </c>
      <c r="F163" s="123">
        <v>3.8228</v>
      </c>
    </row>
    <row r="164" spans="1:6" ht="15.75">
      <c r="A164" s="37">
        <v>9688</v>
      </c>
      <c r="B164" s="38" t="s">
        <v>247</v>
      </c>
      <c r="C164" s="38" t="s">
        <v>244</v>
      </c>
      <c r="D164" s="120">
        <v>2.2854999999999999</v>
      </c>
      <c r="E164" s="123">
        <v>1.9114</v>
      </c>
      <c r="F164" s="123">
        <v>3.8228</v>
      </c>
    </row>
    <row r="165" spans="1:6" ht="15.75">
      <c r="A165" s="37">
        <v>1830</v>
      </c>
      <c r="B165" s="38" t="s">
        <v>248</v>
      </c>
      <c r="C165" s="38" t="s">
        <v>248</v>
      </c>
      <c r="D165" s="120">
        <v>2.2854999999999999</v>
      </c>
      <c r="E165" s="123">
        <v>1.9114</v>
      </c>
      <c r="F165" s="123">
        <v>3.8228</v>
      </c>
    </row>
    <row r="166" spans="1:6" ht="15.75">
      <c r="A166" s="37">
        <v>1831</v>
      </c>
      <c r="B166" s="38" t="s">
        <v>249</v>
      </c>
      <c r="C166" s="38" t="s">
        <v>248</v>
      </c>
      <c r="D166" s="120">
        <v>2.2854999999999999</v>
      </c>
      <c r="E166" s="123">
        <v>1.9114</v>
      </c>
      <c r="F166" s="123">
        <v>3.8228</v>
      </c>
    </row>
    <row r="167" spans="1:6" ht="15.75">
      <c r="A167" s="37">
        <v>9090</v>
      </c>
      <c r="B167" s="38" t="s">
        <v>250</v>
      </c>
      <c r="C167" s="38" t="s">
        <v>251</v>
      </c>
      <c r="D167" s="120">
        <v>2.2854999999999999</v>
      </c>
      <c r="E167" s="123">
        <v>1.9114</v>
      </c>
      <c r="F167" s="123">
        <v>3.8228</v>
      </c>
    </row>
    <row r="168" spans="1:6" ht="15.75">
      <c r="A168" s="37">
        <v>9090</v>
      </c>
      <c r="B168" s="38" t="s">
        <v>251</v>
      </c>
      <c r="C168" s="38" t="s">
        <v>251</v>
      </c>
      <c r="D168" s="120">
        <v>2.2854999999999999</v>
      </c>
      <c r="E168" s="123">
        <v>1.9114</v>
      </c>
      <c r="F168" s="123">
        <v>3.8228</v>
      </c>
    </row>
    <row r="169" spans="1:6" ht="15.75">
      <c r="A169" s="37">
        <v>9820</v>
      </c>
      <c r="B169" s="38" t="s">
        <v>252</v>
      </c>
      <c r="C169" s="38" t="s">
        <v>253</v>
      </c>
      <c r="D169" s="120">
        <v>2.2854999999999999</v>
      </c>
      <c r="E169" s="123">
        <v>1.9114</v>
      </c>
      <c r="F169" s="123">
        <v>3.8228</v>
      </c>
    </row>
    <row r="170" spans="1:6" ht="15.75">
      <c r="A170" s="37">
        <v>9820</v>
      </c>
      <c r="B170" s="38" t="s">
        <v>254</v>
      </c>
      <c r="C170" s="38" t="s">
        <v>253</v>
      </c>
      <c r="D170" s="120">
        <v>2.2854999999999999</v>
      </c>
      <c r="E170" s="123">
        <v>1.9114</v>
      </c>
      <c r="F170" s="123">
        <v>3.8228</v>
      </c>
    </row>
    <row r="171" spans="1:6" ht="15.75">
      <c r="A171" s="37">
        <v>9820</v>
      </c>
      <c r="B171" s="38" t="s">
        <v>255</v>
      </c>
      <c r="C171" s="38" t="s">
        <v>253</v>
      </c>
      <c r="D171" s="120">
        <v>2.2854999999999999</v>
      </c>
      <c r="E171" s="123">
        <v>1.9114</v>
      </c>
      <c r="F171" s="123">
        <v>3.8228</v>
      </c>
    </row>
    <row r="172" spans="1:6" ht="15.75">
      <c r="A172" s="37">
        <v>9820</v>
      </c>
      <c r="B172" s="38" t="s">
        <v>253</v>
      </c>
      <c r="C172" s="38" t="s">
        <v>253</v>
      </c>
      <c r="D172" s="120">
        <v>2.2854999999999999</v>
      </c>
      <c r="E172" s="123">
        <v>1.9114</v>
      </c>
      <c r="F172" s="123">
        <v>3.8228</v>
      </c>
    </row>
    <row r="173" spans="1:6" ht="15.75">
      <c r="A173" s="37">
        <v>9820</v>
      </c>
      <c r="B173" s="38" t="s">
        <v>256</v>
      </c>
      <c r="C173" s="38" t="s">
        <v>253</v>
      </c>
      <c r="D173" s="120">
        <v>2.2854999999999999</v>
      </c>
      <c r="E173" s="123">
        <v>1.9114</v>
      </c>
      <c r="F173" s="123">
        <v>3.8228</v>
      </c>
    </row>
    <row r="174" spans="1:6" ht="15.75">
      <c r="A174" s="37">
        <v>9820</v>
      </c>
      <c r="B174" s="38" t="s">
        <v>257</v>
      </c>
      <c r="C174" s="38" t="s">
        <v>253</v>
      </c>
      <c r="D174" s="120">
        <v>2.2854999999999999</v>
      </c>
      <c r="E174" s="123">
        <v>1.9114</v>
      </c>
      <c r="F174" s="123">
        <v>3.8228</v>
      </c>
    </row>
    <row r="175" spans="1:6" ht="15.75">
      <c r="A175" s="37">
        <v>8433</v>
      </c>
      <c r="B175" s="38" t="s">
        <v>258</v>
      </c>
      <c r="C175" s="38" t="s">
        <v>259</v>
      </c>
      <c r="D175" s="120">
        <v>2.2854999999999999</v>
      </c>
      <c r="E175" s="123">
        <v>1.9114</v>
      </c>
      <c r="F175" s="123">
        <v>3.8228</v>
      </c>
    </row>
    <row r="176" spans="1:6" ht="15.75">
      <c r="A176" s="37">
        <v>8434</v>
      </c>
      <c r="B176" s="38" t="s">
        <v>260</v>
      </c>
      <c r="C176" s="38" t="s">
        <v>259</v>
      </c>
      <c r="D176" s="120">
        <v>2.2854999999999999</v>
      </c>
      <c r="E176" s="123">
        <v>1.9114</v>
      </c>
      <c r="F176" s="123">
        <v>3.8228</v>
      </c>
    </row>
    <row r="177" spans="1:6" ht="15.75">
      <c r="A177" s="37">
        <v>8433</v>
      </c>
      <c r="B177" s="38" t="s">
        <v>261</v>
      </c>
      <c r="C177" s="38" t="s">
        <v>259</v>
      </c>
      <c r="D177" s="120">
        <v>2.2854999999999999</v>
      </c>
      <c r="E177" s="123">
        <v>1.9114</v>
      </c>
      <c r="F177" s="123">
        <v>3.8228</v>
      </c>
    </row>
    <row r="178" spans="1:6" ht="15.75">
      <c r="A178" s="37">
        <v>8430</v>
      </c>
      <c r="B178" s="38" t="s">
        <v>259</v>
      </c>
      <c r="C178" s="38" t="s">
        <v>259</v>
      </c>
      <c r="D178" s="120">
        <v>2.2854999999999999</v>
      </c>
      <c r="E178" s="123">
        <v>1.9114</v>
      </c>
      <c r="F178" s="123">
        <v>3.8228</v>
      </c>
    </row>
    <row r="179" spans="1:6" ht="15.75">
      <c r="A179" s="37">
        <v>8433</v>
      </c>
      <c r="B179" s="38" t="s">
        <v>262</v>
      </c>
      <c r="C179" s="38" t="s">
        <v>259</v>
      </c>
      <c r="D179" s="120">
        <v>2.2854999999999999</v>
      </c>
      <c r="E179" s="123">
        <v>1.9114</v>
      </c>
      <c r="F179" s="123">
        <v>3.8228</v>
      </c>
    </row>
    <row r="180" spans="1:6" ht="15.75">
      <c r="A180" s="37">
        <v>8433</v>
      </c>
      <c r="B180" s="38" t="s">
        <v>263</v>
      </c>
      <c r="C180" s="38" t="s">
        <v>259</v>
      </c>
      <c r="D180" s="120">
        <v>2.2854999999999999</v>
      </c>
      <c r="E180" s="123">
        <v>1.9114</v>
      </c>
      <c r="F180" s="123">
        <v>3.8228</v>
      </c>
    </row>
    <row r="181" spans="1:6" ht="15.75">
      <c r="A181" s="37">
        <v>8434</v>
      </c>
      <c r="B181" s="38" t="s">
        <v>264</v>
      </c>
      <c r="C181" s="38" t="s">
        <v>259</v>
      </c>
      <c r="D181" s="120">
        <v>2.2854999999999999</v>
      </c>
      <c r="E181" s="123">
        <v>1.9114</v>
      </c>
      <c r="F181" s="123">
        <v>3.8228</v>
      </c>
    </row>
    <row r="182" spans="1:6" ht="15.75">
      <c r="A182" s="37">
        <v>8431</v>
      </c>
      <c r="B182" s="38" t="s">
        <v>265</v>
      </c>
      <c r="C182" s="38" t="s">
        <v>259</v>
      </c>
      <c r="D182" s="120">
        <v>2.2854999999999999</v>
      </c>
      <c r="E182" s="123">
        <v>1.9114</v>
      </c>
      <c r="F182" s="123">
        <v>3.8228</v>
      </c>
    </row>
    <row r="183" spans="1:6" ht="15.75">
      <c r="A183" s="37">
        <v>8432</v>
      </c>
      <c r="B183" s="38" t="s">
        <v>266</v>
      </c>
      <c r="C183" s="38" t="s">
        <v>259</v>
      </c>
      <c r="D183" s="120">
        <v>2.2854999999999999</v>
      </c>
      <c r="E183" s="123">
        <v>1.9114</v>
      </c>
      <c r="F183" s="123">
        <v>3.8228</v>
      </c>
    </row>
    <row r="184" spans="1:6" ht="15.75">
      <c r="A184" s="37">
        <v>8890</v>
      </c>
      <c r="B184" s="38" t="s">
        <v>267</v>
      </c>
      <c r="C184" s="38" t="s">
        <v>267</v>
      </c>
      <c r="D184" s="120">
        <v>2.2854999999999999</v>
      </c>
      <c r="E184" s="123">
        <v>1.9114</v>
      </c>
      <c r="F184" s="123">
        <v>3.8228</v>
      </c>
    </row>
    <row r="185" spans="1:6" ht="15.75">
      <c r="A185" s="37">
        <v>9810</v>
      </c>
      <c r="B185" s="38" t="s">
        <v>268</v>
      </c>
      <c r="C185" s="38" t="s">
        <v>269</v>
      </c>
      <c r="D185" s="120">
        <v>2.2854999999999999</v>
      </c>
      <c r="E185" s="123">
        <v>1.9114</v>
      </c>
      <c r="F185" s="123">
        <v>3.8228</v>
      </c>
    </row>
    <row r="186" spans="1:6" ht="15.75">
      <c r="A186" s="37">
        <v>9810</v>
      </c>
      <c r="B186" s="38" t="s">
        <v>269</v>
      </c>
      <c r="C186" s="38" t="s">
        <v>269</v>
      </c>
      <c r="D186" s="120">
        <v>2.2854999999999999</v>
      </c>
      <c r="E186" s="123">
        <v>1.9114</v>
      </c>
      <c r="F186" s="123">
        <v>3.8228</v>
      </c>
    </row>
    <row r="187" spans="1:6" ht="15.75">
      <c r="A187" s="37">
        <v>9850</v>
      </c>
      <c r="B187" s="38" t="s">
        <v>270</v>
      </c>
      <c r="C187" s="38" t="s">
        <v>273</v>
      </c>
      <c r="D187" s="120">
        <v>2.2854999999999999</v>
      </c>
      <c r="E187" s="123">
        <v>1.9114</v>
      </c>
      <c r="F187" s="123">
        <v>3.8228</v>
      </c>
    </row>
    <row r="188" spans="1:6" ht="15.75">
      <c r="A188" s="37">
        <v>9850</v>
      </c>
      <c r="B188" s="38" t="s">
        <v>271</v>
      </c>
      <c r="C188" s="38" t="s">
        <v>273</v>
      </c>
      <c r="D188" s="120">
        <v>2.2854999999999999</v>
      </c>
      <c r="E188" s="123">
        <v>1.9114</v>
      </c>
      <c r="F188" s="123">
        <v>3.8228</v>
      </c>
    </row>
    <row r="189" spans="1:6" ht="15.75">
      <c r="A189" s="37">
        <v>9850</v>
      </c>
      <c r="B189" s="38" t="s">
        <v>272</v>
      </c>
      <c r="C189" s="38" t="s">
        <v>273</v>
      </c>
      <c r="D189" s="120">
        <v>2.2854999999999999</v>
      </c>
      <c r="E189" s="123">
        <v>1.9114</v>
      </c>
      <c r="F189" s="123">
        <v>3.8228</v>
      </c>
    </row>
    <row r="190" spans="1:6" ht="15.75">
      <c r="A190" s="37">
        <v>9850</v>
      </c>
      <c r="B190" s="38" t="s">
        <v>273</v>
      </c>
      <c r="C190" s="38" t="s">
        <v>273</v>
      </c>
      <c r="D190" s="120">
        <v>2.2854999999999999</v>
      </c>
      <c r="E190" s="123">
        <v>1.9114</v>
      </c>
      <c r="F190" s="123">
        <v>3.8228</v>
      </c>
    </row>
    <row r="191" spans="1:6" ht="15.75">
      <c r="A191" s="37">
        <v>9850</v>
      </c>
      <c r="B191" s="38" t="s">
        <v>274</v>
      </c>
      <c r="C191" s="38" t="s">
        <v>273</v>
      </c>
      <c r="D191" s="120">
        <v>2.2854999999999999</v>
      </c>
      <c r="E191" s="123">
        <v>1.9114</v>
      </c>
      <c r="F191" s="123">
        <v>3.8228</v>
      </c>
    </row>
    <row r="192" spans="1:6" ht="15.75">
      <c r="A192" s="37">
        <v>9850</v>
      </c>
      <c r="B192" s="38" t="s">
        <v>275</v>
      </c>
      <c r="C192" s="38" t="s">
        <v>273</v>
      </c>
      <c r="D192" s="120">
        <v>2.2854999999999999</v>
      </c>
      <c r="E192" s="123">
        <v>1.9114</v>
      </c>
      <c r="F192" s="123">
        <v>3.8228</v>
      </c>
    </row>
    <row r="193" spans="1:6" ht="15.75">
      <c r="A193" s="37">
        <v>8400</v>
      </c>
      <c r="B193" s="38" t="s">
        <v>276</v>
      </c>
      <c r="C193" s="38" t="s">
        <v>277</v>
      </c>
      <c r="D193" s="120">
        <v>2.2854999999999999</v>
      </c>
      <c r="E193" s="123">
        <v>1.9114</v>
      </c>
      <c r="F193" s="123">
        <v>3.8228</v>
      </c>
    </row>
    <row r="194" spans="1:6" ht="15.75">
      <c r="A194" s="37">
        <v>8400</v>
      </c>
      <c r="B194" s="38" t="s">
        <v>277</v>
      </c>
      <c r="C194" s="38" t="s">
        <v>277</v>
      </c>
      <c r="D194" s="120">
        <v>2.2854999999999999</v>
      </c>
      <c r="E194" s="123">
        <v>1.9114</v>
      </c>
      <c r="F194" s="123">
        <v>3.8228</v>
      </c>
    </row>
    <row r="195" spans="1:6" ht="15.75">
      <c r="A195" s="37">
        <v>8400</v>
      </c>
      <c r="B195" s="38" t="s">
        <v>278</v>
      </c>
      <c r="C195" s="38" t="s">
        <v>277</v>
      </c>
      <c r="D195" s="120">
        <v>2.2854999999999999</v>
      </c>
      <c r="E195" s="123">
        <v>1.9114</v>
      </c>
      <c r="F195" s="123">
        <v>3.8228</v>
      </c>
    </row>
    <row r="196" spans="1:6" ht="15.75">
      <c r="A196" s="37">
        <v>8400</v>
      </c>
      <c r="B196" s="38" t="s">
        <v>279</v>
      </c>
      <c r="C196" s="38" t="s">
        <v>277</v>
      </c>
      <c r="D196" s="120">
        <v>2.2854999999999999</v>
      </c>
      <c r="E196" s="123">
        <v>1.9114</v>
      </c>
      <c r="F196" s="123">
        <v>3.8228</v>
      </c>
    </row>
    <row r="197" spans="1:6" ht="15.75">
      <c r="A197" s="37">
        <v>8400</v>
      </c>
      <c r="B197" s="38" t="s">
        <v>280</v>
      </c>
      <c r="C197" s="38" t="s">
        <v>277</v>
      </c>
      <c r="D197" s="120">
        <v>2.2854999999999999</v>
      </c>
      <c r="E197" s="123">
        <v>1.9114</v>
      </c>
      <c r="F197" s="123">
        <v>3.8228</v>
      </c>
    </row>
    <row r="198" spans="1:6" ht="15.75">
      <c r="A198" s="37">
        <v>9860</v>
      </c>
      <c r="B198" s="38" t="s">
        <v>281</v>
      </c>
      <c r="C198" s="38" t="s">
        <v>282</v>
      </c>
      <c r="D198" s="120">
        <v>2.2854999999999999</v>
      </c>
      <c r="E198" s="123">
        <v>1.9114</v>
      </c>
      <c r="F198" s="123">
        <v>3.8228</v>
      </c>
    </row>
    <row r="199" spans="1:6" ht="15.75">
      <c r="A199" s="37">
        <v>9860</v>
      </c>
      <c r="B199" s="38" t="s">
        <v>283</v>
      </c>
      <c r="C199" s="38" t="s">
        <v>282</v>
      </c>
      <c r="D199" s="120">
        <v>2.2854999999999999</v>
      </c>
      <c r="E199" s="123">
        <v>1.9114</v>
      </c>
      <c r="F199" s="123">
        <v>3.8228</v>
      </c>
    </row>
    <row r="200" spans="1:6" ht="15.75">
      <c r="A200" s="37">
        <v>9860</v>
      </c>
      <c r="B200" s="38" t="s">
        <v>284</v>
      </c>
      <c r="C200" s="38" t="s">
        <v>282</v>
      </c>
      <c r="D200" s="120">
        <v>2.2854999999999999</v>
      </c>
      <c r="E200" s="123">
        <v>1.9114</v>
      </c>
      <c r="F200" s="123">
        <v>3.8228</v>
      </c>
    </row>
    <row r="201" spans="1:6" ht="15.75">
      <c r="A201" s="37">
        <v>9860</v>
      </c>
      <c r="B201" s="38" t="s">
        <v>285</v>
      </c>
      <c r="C201" s="38" t="s">
        <v>282</v>
      </c>
      <c r="D201" s="120">
        <v>2.2854999999999999</v>
      </c>
      <c r="E201" s="123">
        <v>1.9114</v>
      </c>
      <c r="F201" s="123">
        <v>3.8228</v>
      </c>
    </row>
    <row r="202" spans="1:6" ht="15.75">
      <c r="A202" s="37">
        <v>9860</v>
      </c>
      <c r="B202" s="38" t="s">
        <v>282</v>
      </c>
      <c r="C202" s="38" t="s">
        <v>282</v>
      </c>
      <c r="D202" s="120">
        <v>2.2854999999999999</v>
      </c>
      <c r="E202" s="123">
        <v>1.9114</v>
      </c>
      <c r="F202" s="123">
        <v>3.8228</v>
      </c>
    </row>
    <row r="203" spans="1:6" ht="15.75">
      <c r="A203" s="37">
        <v>9860</v>
      </c>
      <c r="B203" s="38" t="s">
        <v>286</v>
      </c>
      <c r="C203" s="38" t="s">
        <v>282</v>
      </c>
      <c r="D203" s="120">
        <v>2.2854999999999999</v>
      </c>
      <c r="E203" s="123">
        <v>1.9114</v>
      </c>
      <c r="F203" s="123">
        <v>3.8228</v>
      </c>
    </row>
    <row r="204" spans="1:6" ht="15.75">
      <c r="A204" s="37">
        <v>8020</v>
      </c>
      <c r="B204" s="38" t="s">
        <v>287</v>
      </c>
      <c r="C204" s="38" t="s">
        <v>287</v>
      </c>
      <c r="D204" s="120">
        <v>2.2854999999999999</v>
      </c>
      <c r="E204" s="123">
        <v>1.9114</v>
      </c>
      <c r="F204" s="123">
        <v>3.8228</v>
      </c>
    </row>
    <row r="205" spans="1:6" ht="15.75">
      <c r="A205" s="37">
        <v>8020</v>
      </c>
      <c r="B205" s="38" t="s">
        <v>288</v>
      </c>
      <c r="C205" s="38" t="s">
        <v>287</v>
      </c>
      <c r="D205" s="120">
        <v>2.2854999999999999</v>
      </c>
      <c r="E205" s="123">
        <v>1.9114</v>
      </c>
      <c r="F205" s="123">
        <v>3.8228</v>
      </c>
    </row>
    <row r="206" spans="1:6" ht="15.75">
      <c r="A206" s="37">
        <v>8020</v>
      </c>
      <c r="B206" s="38" t="s">
        <v>289</v>
      </c>
      <c r="C206" s="38" t="s">
        <v>287</v>
      </c>
      <c r="D206" s="120">
        <v>2.2854999999999999</v>
      </c>
      <c r="E206" s="123">
        <v>1.9114</v>
      </c>
      <c r="F206" s="123">
        <v>3.8228</v>
      </c>
    </row>
    <row r="207" spans="1:6" ht="15.75">
      <c r="A207" s="37">
        <v>8020</v>
      </c>
      <c r="B207" s="38" t="s">
        <v>290</v>
      </c>
      <c r="C207" s="38" t="s">
        <v>287</v>
      </c>
      <c r="D207" s="120">
        <v>2.2854999999999999</v>
      </c>
      <c r="E207" s="123">
        <v>1.9114</v>
      </c>
      <c r="F207" s="123">
        <v>3.8228</v>
      </c>
    </row>
    <row r="208" spans="1:6" ht="15.75">
      <c r="A208" s="39">
        <v>9700</v>
      </c>
      <c r="B208" s="40" t="s">
        <v>291</v>
      </c>
      <c r="C208" s="40" t="s">
        <v>292</v>
      </c>
      <c r="D208" s="121">
        <v>1.8149999999999999</v>
      </c>
      <c r="E208" s="123">
        <v>1.9114</v>
      </c>
      <c r="F208" s="123">
        <v>3.8228</v>
      </c>
    </row>
    <row r="209" spans="1:6" ht="15.75">
      <c r="A209" s="39">
        <v>9700</v>
      </c>
      <c r="B209" s="40" t="s">
        <v>293</v>
      </c>
      <c r="C209" s="40" t="s">
        <v>292</v>
      </c>
      <c r="D209" s="121">
        <v>1.8149999999999999</v>
      </c>
      <c r="E209" s="123">
        <v>1.9114</v>
      </c>
      <c r="F209" s="123">
        <v>3.8228</v>
      </c>
    </row>
    <row r="210" spans="1:6" ht="15.75">
      <c r="A210" s="39">
        <v>9700</v>
      </c>
      <c r="B210" s="40" t="s">
        <v>294</v>
      </c>
      <c r="C210" s="40" t="s">
        <v>292</v>
      </c>
      <c r="D210" s="121">
        <v>1.8149999999999999</v>
      </c>
      <c r="E210" s="123">
        <v>1.9114</v>
      </c>
      <c r="F210" s="123">
        <v>3.8228</v>
      </c>
    </row>
    <row r="211" spans="1:6" ht="15.75">
      <c r="A211" s="39">
        <v>9700</v>
      </c>
      <c r="B211" s="40" t="s">
        <v>295</v>
      </c>
      <c r="C211" s="40" t="s">
        <v>292</v>
      </c>
      <c r="D211" s="121">
        <v>1.8149999999999999</v>
      </c>
      <c r="E211" s="123">
        <v>1.9114</v>
      </c>
      <c r="F211" s="123">
        <v>3.8228</v>
      </c>
    </row>
    <row r="212" spans="1:6" ht="15.75">
      <c r="A212" s="39">
        <v>9700</v>
      </c>
      <c r="B212" s="40" t="s">
        <v>296</v>
      </c>
      <c r="C212" s="40" t="s">
        <v>292</v>
      </c>
      <c r="D212" s="121">
        <v>1.8149999999999999</v>
      </c>
      <c r="E212" s="123">
        <v>1.9114</v>
      </c>
      <c r="F212" s="123">
        <v>3.8228</v>
      </c>
    </row>
    <row r="213" spans="1:6" ht="15.75">
      <c r="A213" s="39">
        <v>9700</v>
      </c>
      <c r="B213" s="40" t="s">
        <v>297</v>
      </c>
      <c r="C213" s="40" t="s">
        <v>292</v>
      </c>
      <c r="D213" s="121">
        <v>1.8149999999999999</v>
      </c>
      <c r="E213" s="123">
        <v>1.9114</v>
      </c>
      <c r="F213" s="123">
        <v>3.8228</v>
      </c>
    </row>
    <row r="214" spans="1:6" ht="15.75">
      <c r="A214" s="39">
        <v>9700</v>
      </c>
      <c r="B214" s="40" t="s">
        <v>298</v>
      </c>
      <c r="C214" s="40" t="s">
        <v>292</v>
      </c>
      <c r="D214" s="121">
        <v>1.8149999999999999</v>
      </c>
      <c r="E214" s="123">
        <v>1.9114</v>
      </c>
      <c r="F214" s="123">
        <v>3.8228</v>
      </c>
    </row>
    <row r="215" spans="1:6" ht="15.75">
      <c r="A215" s="39">
        <v>9700</v>
      </c>
      <c r="B215" s="40" t="s">
        <v>299</v>
      </c>
      <c r="C215" s="40" t="s">
        <v>292</v>
      </c>
      <c r="D215" s="121">
        <v>1.8149999999999999</v>
      </c>
      <c r="E215" s="123">
        <v>1.9114</v>
      </c>
      <c r="F215" s="123">
        <v>3.8228</v>
      </c>
    </row>
    <row r="216" spans="1:6" ht="15.75">
      <c r="A216" s="39">
        <v>9700</v>
      </c>
      <c r="B216" s="40" t="s">
        <v>300</v>
      </c>
      <c r="C216" s="40" t="s">
        <v>292</v>
      </c>
      <c r="D216" s="121">
        <v>1.8149999999999999</v>
      </c>
      <c r="E216" s="123">
        <v>1.9114</v>
      </c>
      <c r="F216" s="123">
        <v>3.8228</v>
      </c>
    </row>
    <row r="217" spans="1:6" ht="15.75">
      <c r="A217" s="39">
        <v>9700</v>
      </c>
      <c r="B217" s="40" t="s">
        <v>301</v>
      </c>
      <c r="C217" s="40" t="s">
        <v>292</v>
      </c>
      <c r="D217" s="121">
        <v>1.8149999999999999</v>
      </c>
      <c r="E217" s="123">
        <v>1.9114</v>
      </c>
      <c r="F217" s="123">
        <v>3.8228</v>
      </c>
    </row>
    <row r="218" spans="1:6" ht="15.75">
      <c r="A218" s="39">
        <v>9700</v>
      </c>
      <c r="B218" s="40" t="s">
        <v>302</v>
      </c>
      <c r="C218" s="40" t="s">
        <v>292</v>
      </c>
      <c r="D218" s="121">
        <v>1.8149999999999999</v>
      </c>
      <c r="E218" s="123">
        <v>1.9114</v>
      </c>
      <c r="F218" s="123">
        <v>3.8228</v>
      </c>
    </row>
    <row r="219" spans="1:6" ht="15.75">
      <c r="A219" s="39">
        <v>9700</v>
      </c>
      <c r="B219" s="40" t="s">
        <v>303</v>
      </c>
      <c r="C219" s="40" t="s">
        <v>292</v>
      </c>
      <c r="D219" s="121">
        <v>1.8149999999999999</v>
      </c>
      <c r="E219" s="123">
        <v>1.9114</v>
      </c>
      <c r="F219" s="123">
        <v>3.8228</v>
      </c>
    </row>
    <row r="220" spans="1:6" ht="15.75">
      <c r="A220" s="39">
        <v>9700</v>
      </c>
      <c r="B220" s="40" t="s">
        <v>304</v>
      </c>
      <c r="C220" s="40" t="s">
        <v>292</v>
      </c>
      <c r="D220" s="121">
        <v>1.8149999999999999</v>
      </c>
      <c r="E220" s="123">
        <v>1.9114</v>
      </c>
      <c r="F220" s="123">
        <v>3.8228</v>
      </c>
    </row>
    <row r="221" spans="1:6" ht="15.75">
      <c r="A221" s="39">
        <v>9700</v>
      </c>
      <c r="B221" s="40" t="s">
        <v>305</v>
      </c>
      <c r="C221" s="40" t="s">
        <v>292</v>
      </c>
      <c r="D221" s="121">
        <v>1.8149999999999999</v>
      </c>
      <c r="E221" s="123">
        <v>1.9114</v>
      </c>
      <c r="F221" s="123">
        <v>3.8228</v>
      </c>
    </row>
    <row r="222" spans="1:6" ht="15.75">
      <c r="A222" s="37">
        <v>9600</v>
      </c>
      <c r="B222" s="38" t="s">
        <v>306</v>
      </c>
      <c r="C222" s="38" t="s">
        <v>306</v>
      </c>
      <c r="D222" s="120">
        <v>2.2854999999999999</v>
      </c>
      <c r="E222" s="123">
        <v>1.9114</v>
      </c>
      <c r="F222" s="123">
        <v>3.8228</v>
      </c>
    </row>
    <row r="223" spans="1:6" ht="15.75">
      <c r="A223" s="37">
        <v>8755</v>
      </c>
      <c r="B223" s="38" t="s">
        <v>307</v>
      </c>
      <c r="C223" s="38" t="s">
        <v>307</v>
      </c>
      <c r="D223" s="120">
        <v>2.2854999999999999</v>
      </c>
      <c r="E223" s="123">
        <v>1.9114</v>
      </c>
      <c r="F223" s="123">
        <v>3.8228</v>
      </c>
    </row>
    <row r="224" spans="1:6" ht="15.75">
      <c r="A224" s="37">
        <v>9520</v>
      </c>
      <c r="B224" s="38" t="s">
        <v>308</v>
      </c>
      <c r="C224" s="38" t="s">
        <v>309</v>
      </c>
      <c r="D224" s="120">
        <v>2.2854999999999999</v>
      </c>
      <c r="E224" s="123">
        <v>1.9114</v>
      </c>
      <c r="F224" s="123">
        <v>3.8228</v>
      </c>
    </row>
    <row r="225" spans="1:6" ht="15.75">
      <c r="A225" s="37">
        <v>9521</v>
      </c>
      <c r="B225" s="38" t="s">
        <v>310</v>
      </c>
      <c r="C225" s="38" t="s">
        <v>309</v>
      </c>
      <c r="D225" s="120">
        <v>2.2854999999999999</v>
      </c>
      <c r="E225" s="123">
        <v>1.9114</v>
      </c>
      <c r="F225" s="123">
        <v>3.8228</v>
      </c>
    </row>
    <row r="226" spans="1:6" ht="15.75">
      <c r="A226" s="37">
        <v>9520</v>
      </c>
      <c r="B226" s="38" t="s">
        <v>309</v>
      </c>
      <c r="C226" s="38" t="s">
        <v>309</v>
      </c>
      <c r="D226" s="120">
        <v>2.2854999999999999</v>
      </c>
      <c r="E226" s="123">
        <v>1.9114</v>
      </c>
      <c r="F226" s="123">
        <v>3.8228</v>
      </c>
    </row>
    <row r="227" spans="1:6" ht="15.75">
      <c r="A227" s="37">
        <v>9520</v>
      </c>
      <c r="B227" s="38" t="s">
        <v>311</v>
      </c>
      <c r="C227" s="38" t="s">
        <v>309</v>
      </c>
      <c r="D227" s="120">
        <v>2.2854999999999999</v>
      </c>
      <c r="E227" s="123">
        <v>1.9114</v>
      </c>
      <c r="F227" s="123">
        <v>3.8228</v>
      </c>
    </row>
    <row r="228" spans="1:6" ht="15.75">
      <c r="A228" s="37">
        <v>9520</v>
      </c>
      <c r="B228" s="38" t="s">
        <v>312</v>
      </c>
      <c r="C228" s="38" t="s">
        <v>309</v>
      </c>
      <c r="D228" s="120">
        <v>2.2854999999999999</v>
      </c>
      <c r="E228" s="123">
        <v>1.9114</v>
      </c>
      <c r="F228" s="123">
        <v>3.8228</v>
      </c>
    </row>
    <row r="229" spans="1:6" ht="15.75">
      <c r="A229" s="39">
        <v>9831</v>
      </c>
      <c r="B229" s="40" t="s">
        <v>313</v>
      </c>
      <c r="C229" s="40" t="s">
        <v>314</v>
      </c>
      <c r="D229" s="121">
        <v>1.3132999999999999</v>
      </c>
      <c r="E229" s="123">
        <v>1.9114</v>
      </c>
      <c r="F229" s="123">
        <v>3.8228</v>
      </c>
    </row>
    <row r="230" spans="1:6" ht="15.75">
      <c r="A230" s="39">
        <v>9830</v>
      </c>
      <c r="B230" s="40" t="s">
        <v>314</v>
      </c>
      <c r="C230" s="40" t="s">
        <v>314</v>
      </c>
      <c r="D230" s="121">
        <v>1.3132999999999999</v>
      </c>
      <c r="E230" s="123">
        <v>1.9114</v>
      </c>
      <c r="F230" s="123">
        <v>3.8228</v>
      </c>
    </row>
    <row r="231" spans="1:6" ht="15.75">
      <c r="A231" s="37">
        <v>1742</v>
      </c>
      <c r="B231" s="38" t="s">
        <v>315</v>
      </c>
      <c r="C231" s="38" t="s">
        <v>316</v>
      </c>
      <c r="D231" s="120">
        <v>2.2854999999999999</v>
      </c>
      <c r="E231" s="123">
        <v>1.9114</v>
      </c>
      <c r="F231" s="123">
        <v>3.8228</v>
      </c>
    </row>
    <row r="232" spans="1:6" ht="15.75">
      <c r="A232" s="37">
        <v>1741</v>
      </c>
      <c r="B232" s="38" t="s">
        <v>317</v>
      </c>
      <c r="C232" s="38" t="s">
        <v>316</v>
      </c>
      <c r="D232" s="120">
        <v>2.2854999999999999</v>
      </c>
      <c r="E232" s="123">
        <v>1.9114</v>
      </c>
      <c r="F232" s="123">
        <v>3.8228</v>
      </c>
    </row>
    <row r="233" spans="1:6" ht="15.75">
      <c r="A233" s="37">
        <v>1740</v>
      </c>
      <c r="B233" s="38" t="s">
        <v>316</v>
      </c>
      <c r="C233" s="38" t="s">
        <v>316</v>
      </c>
      <c r="D233" s="120">
        <v>2.2854999999999999</v>
      </c>
      <c r="E233" s="123">
        <v>1.9114</v>
      </c>
      <c r="F233" s="123">
        <v>3.8228</v>
      </c>
    </row>
    <row r="234" spans="1:6" ht="15.75">
      <c r="A234" s="37">
        <v>1780</v>
      </c>
      <c r="B234" s="38" t="s">
        <v>318</v>
      </c>
      <c r="C234" s="38" t="s">
        <v>318</v>
      </c>
      <c r="D234" s="120">
        <v>2.2854999999999999</v>
      </c>
      <c r="E234" s="123">
        <v>1.9114</v>
      </c>
      <c r="F234" s="123">
        <v>3.8228</v>
      </c>
    </row>
    <row r="235" spans="1:6" ht="15.75">
      <c r="A235" s="37">
        <v>9230</v>
      </c>
      <c r="B235" s="38" t="s">
        <v>319</v>
      </c>
      <c r="C235" s="38" t="s">
        <v>320</v>
      </c>
      <c r="D235" s="120">
        <v>2.2854999999999999</v>
      </c>
      <c r="E235" s="123">
        <v>1.9114</v>
      </c>
      <c r="F235" s="123">
        <v>3.8228</v>
      </c>
    </row>
    <row r="236" spans="1:6" ht="15.75">
      <c r="A236" s="37">
        <v>9230</v>
      </c>
      <c r="B236" s="38" t="s">
        <v>321</v>
      </c>
      <c r="C236" s="38" t="s">
        <v>320</v>
      </c>
      <c r="D236" s="120">
        <v>2.2854999999999999</v>
      </c>
      <c r="E236" s="123">
        <v>1.9114</v>
      </c>
      <c r="F236" s="123">
        <v>3.8228</v>
      </c>
    </row>
    <row r="237" spans="1:6" ht="15.75">
      <c r="A237" s="37">
        <v>9230</v>
      </c>
      <c r="B237" s="38" t="s">
        <v>320</v>
      </c>
      <c r="C237" s="38" t="s">
        <v>320</v>
      </c>
      <c r="D237" s="120">
        <v>2.2854999999999999</v>
      </c>
      <c r="E237" s="123">
        <v>1.9114</v>
      </c>
      <c r="F237" s="123">
        <v>3.8228</v>
      </c>
    </row>
    <row r="238" spans="1:6" ht="15.75">
      <c r="A238" s="37">
        <v>9260</v>
      </c>
      <c r="B238" s="38" t="s">
        <v>322</v>
      </c>
      <c r="C238" s="38" t="s">
        <v>323</v>
      </c>
      <c r="D238" s="120">
        <v>2.2854999999999999</v>
      </c>
      <c r="E238" s="123">
        <v>1.9114</v>
      </c>
      <c r="F238" s="123">
        <v>3.8228</v>
      </c>
    </row>
    <row r="239" spans="1:6" ht="15.75">
      <c r="A239" s="37">
        <v>9260</v>
      </c>
      <c r="B239" s="38" t="s">
        <v>324</v>
      </c>
      <c r="C239" s="38" t="s">
        <v>323</v>
      </c>
      <c r="D239" s="120">
        <v>2.2854999999999999</v>
      </c>
      <c r="E239" s="123">
        <v>1.9114</v>
      </c>
      <c r="F239" s="123">
        <v>3.8228</v>
      </c>
    </row>
    <row r="240" spans="1:6" ht="15.75">
      <c r="A240" s="37">
        <v>9260</v>
      </c>
      <c r="B240" s="38" t="s">
        <v>323</v>
      </c>
      <c r="C240" s="38" t="s">
        <v>323</v>
      </c>
      <c r="D240" s="120">
        <v>2.2854999999999999</v>
      </c>
      <c r="E240" s="123">
        <v>1.9114</v>
      </c>
      <c r="F240" s="123">
        <v>3.8228</v>
      </c>
    </row>
    <row r="241" spans="1:6" ht="15.75">
      <c r="A241" s="37">
        <v>9790</v>
      </c>
      <c r="B241" s="38" t="s">
        <v>325</v>
      </c>
      <c r="C241" s="38" t="s">
        <v>326</v>
      </c>
      <c r="D241" s="120">
        <v>2.2854999999999999</v>
      </c>
      <c r="E241" s="123">
        <v>1.9114</v>
      </c>
      <c r="F241" s="123">
        <v>3.8228</v>
      </c>
    </row>
    <row r="242" spans="1:6" ht="15.75">
      <c r="A242" s="37">
        <v>9790</v>
      </c>
      <c r="B242" s="38" t="s">
        <v>327</v>
      </c>
      <c r="C242" s="38" t="s">
        <v>326</v>
      </c>
      <c r="D242" s="120">
        <v>2.2854999999999999</v>
      </c>
      <c r="E242" s="123">
        <v>1.9114</v>
      </c>
      <c r="F242" s="123">
        <v>3.8228</v>
      </c>
    </row>
    <row r="243" spans="1:6" ht="15.75">
      <c r="A243" s="37">
        <v>9790</v>
      </c>
      <c r="B243" s="38" t="s">
        <v>302</v>
      </c>
      <c r="C243" s="38" t="s">
        <v>326</v>
      </c>
      <c r="D243" s="120">
        <v>2.2854999999999999</v>
      </c>
      <c r="E243" s="123">
        <v>1.9114</v>
      </c>
      <c r="F243" s="123">
        <v>3.8228</v>
      </c>
    </row>
    <row r="244" spans="1:6" ht="15.75">
      <c r="A244" s="37">
        <v>9790</v>
      </c>
      <c r="B244" s="38" t="s">
        <v>328</v>
      </c>
      <c r="C244" s="38" t="s">
        <v>326</v>
      </c>
      <c r="D244" s="120">
        <v>2.2854999999999999</v>
      </c>
      <c r="E244" s="123">
        <v>1.9114</v>
      </c>
      <c r="F244" s="123">
        <v>3.8228</v>
      </c>
    </row>
    <row r="245" spans="1:6" ht="15.75">
      <c r="A245" s="37">
        <v>9790</v>
      </c>
      <c r="B245" s="38" t="s">
        <v>329</v>
      </c>
      <c r="C245" s="38" t="s">
        <v>326</v>
      </c>
      <c r="D245" s="120">
        <v>2.2854999999999999</v>
      </c>
      <c r="E245" s="123">
        <v>1.9114</v>
      </c>
      <c r="F245" s="123">
        <v>3.8228</v>
      </c>
    </row>
    <row r="246" spans="1:6" ht="15.75">
      <c r="A246" s="37">
        <v>1930</v>
      </c>
      <c r="B246" s="38" t="s">
        <v>330</v>
      </c>
      <c r="C246" s="38" t="s">
        <v>330</v>
      </c>
      <c r="D246" s="120">
        <v>2.2854999999999999</v>
      </c>
      <c r="E246" s="123">
        <v>1.9114</v>
      </c>
      <c r="F246" s="123">
        <v>3.8228</v>
      </c>
    </row>
    <row r="247" spans="1:6" ht="15.75">
      <c r="A247" s="37">
        <v>1932</v>
      </c>
      <c r="B247" s="38" t="s">
        <v>331</v>
      </c>
      <c r="C247" s="38" t="s">
        <v>330</v>
      </c>
      <c r="D247" s="120">
        <v>2.2854999999999999</v>
      </c>
      <c r="E247" s="123">
        <v>1.9114</v>
      </c>
      <c r="F247" s="123">
        <v>3.8228</v>
      </c>
    </row>
    <row r="248" spans="1:6" ht="15.75">
      <c r="A248" s="37">
        <v>1933</v>
      </c>
      <c r="B248" s="38" t="s">
        <v>332</v>
      </c>
      <c r="C248" s="38" t="s">
        <v>330</v>
      </c>
      <c r="D248" s="120">
        <v>2.2854999999999999</v>
      </c>
      <c r="E248" s="123">
        <v>1.9114</v>
      </c>
      <c r="F248" s="123">
        <v>3.8228</v>
      </c>
    </row>
    <row r="249" spans="1:6" ht="15.75">
      <c r="A249" s="37">
        <v>9060</v>
      </c>
      <c r="B249" s="38" t="s">
        <v>333</v>
      </c>
      <c r="C249" s="38" t="s">
        <v>333</v>
      </c>
      <c r="D249" s="120">
        <v>2.2854999999999999</v>
      </c>
      <c r="E249" s="123">
        <v>1.9114</v>
      </c>
      <c r="F249" s="123">
        <v>3.8228</v>
      </c>
    </row>
    <row r="250" spans="1:6" ht="15.75">
      <c r="A250" s="37">
        <v>9750</v>
      </c>
      <c r="B250" s="38" t="s">
        <v>334</v>
      </c>
      <c r="C250" s="38" t="s">
        <v>336</v>
      </c>
      <c r="D250" s="120">
        <v>2.2854999999999999</v>
      </c>
      <c r="E250" s="123">
        <v>1.9114</v>
      </c>
      <c r="F250" s="123">
        <v>3.8228</v>
      </c>
    </row>
    <row r="251" spans="1:6" ht="15.75">
      <c r="A251" s="37">
        <v>9750</v>
      </c>
      <c r="B251" s="38" t="s">
        <v>335</v>
      </c>
      <c r="C251" s="38" t="s">
        <v>336</v>
      </c>
      <c r="D251" s="120">
        <v>2.2854999999999999</v>
      </c>
      <c r="E251" s="123">
        <v>1.9114</v>
      </c>
      <c r="F251" s="123">
        <v>3.8228</v>
      </c>
    </row>
    <row r="252" spans="1:6" ht="15.75">
      <c r="A252" s="37">
        <v>9750</v>
      </c>
      <c r="B252" s="38" t="s">
        <v>336</v>
      </c>
      <c r="C252" s="38" t="s">
        <v>336</v>
      </c>
      <c r="D252" s="120">
        <v>2.2854999999999999</v>
      </c>
      <c r="E252" s="123">
        <v>1.9114</v>
      </c>
      <c r="F252" s="123">
        <v>3.8228</v>
      </c>
    </row>
    <row r="253" spans="1:6" ht="15.75">
      <c r="A253" s="37">
        <v>9931</v>
      </c>
      <c r="B253" s="38" t="s">
        <v>337</v>
      </c>
      <c r="C253" s="38" t="s">
        <v>339</v>
      </c>
      <c r="D253" s="120">
        <v>2.2854999999999999</v>
      </c>
      <c r="E253" s="123">
        <v>1.9114</v>
      </c>
      <c r="F253" s="123">
        <v>3.8228</v>
      </c>
    </row>
    <row r="254" spans="1:6" ht="15.75">
      <c r="A254" s="37">
        <v>9932</v>
      </c>
      <c r="B254" s="38" t="s">
        <v>338</v>
      </c>
      <c r="C254" s="38" t="s">
        <v>339</v>
      </c>
      <c r="D254" s="120">
        <v>2.2854999999999999</v>
      </c>
      <c r="E254" s="123">
        <v>1.9114</v>
      </c>
      <c r="F254" s="123">
        <v>3.8228</v>
      </c>
    </row>
    <row r="255" spans="1:6" ht="15.75">
      <c r="A255" s="37">
        <v>9930</v>
      </c>
      <c r="B255" s="38" t="s">
        <v>339</v>
      </c>
      <c r="C255" s="38" t="s">
        <v>339</v>
      </c>
      <c r="D255" s="120">
        <v>2.2854999999999999</v>
      </c>
      <c r="E255" s="123">
        <v>1.9114</v>
      </c>
      <c r="F255" s="123">
        <v>3.8228</v>
      </c>
    </row>
    <row r="256" spans="1:6" ht="15.75">
      <c r="A256" s="37">
        <v>9620</v>
      </c>
      <c r="B256" s="38" t="s">
        <v>340</v>
      </c>
      <c r="C256" s="38" t="s">
        <v>341</v>
      </c>
      <c r="D256" s="120">
        <v>2.2854999999999999</v>
      </c>
      <c r="E256" s="123">
        <v>1.9114</v>
      </c>
      <c r="F256" s="123">
        <v>3.8228</v>
      </c>
    </row>
    <row r="257" spans="1:6" ht="15.75">
      <c r="A257" s="37">
        <v>9620</v>
      </c>
      <c r="B257" s="38" t="s">
        <v>342</v>
      </c>
      <c r="C257" s="38" t="s">
        <v>341</v>
      </c>
      <c r="D257" s="120">
        <v>2.2854999999999999</v>
      </c>
      <c r="E257" s="123">
        <v>1.9114</v>
      </c>
      <c r="F257" s="123">
        <v>3.8228</v>
      </c>
    </row>
    <row r="258" spans="1:6" ht="15.75">
      <c r="A258" s="37">
        <v>9620</v>
      </c>
      <c r="B258" s="38" t="s">
        <v>343</v>
      </c>
      <c r="C258" s="38" t="s">
        <v>341</v>
      </c>
      <c r="D258" s="120">
        <v>2.2854999999999999</v>
      </c>
      <c r="E258" s="123">
        <v>1.9114</v>
      </c>
      <c r="F258" s="123">
        <v>3.8228</v>
      </c>
    </row>
    <row r="259" spans="1:6" ht="15.75">
      <c r="A259" s="37">
        <v>9620</v>
      </c>
      <c r="B259" s="38" t="s">
        <v>344</v>
      </c>
      <c r="C259" s="38" t="s">
        <v>341</v>
      </c>
      <c r="D259" s="120">
        <v>2.2854999999999999</v>
      </c>
      <c r="E259" s="123">
        <v>1.9114</v>
      </c>
      <c r="F259" s="123">
        <v>3.8228</v>
      </c>
    </row>
    <row r="260" spans="1:6" ht="15.75">
      <c r="A260" s="37">
        <v>9620</v>
      </c>
      <c r="B260" s="38" t="s">
        <v>345</v>
      </c>
      <c r="C260" s="38" t="s">
        <v>341</v>
      </c>
      <c r="D260" s="120">
        <v>2.2854999999999999</v>
      </c>
      <c r="E260" s="123">
        <v>1.9114</v>
      </c>
      <c r="F260" s="123">
        <v>3.8228</v>
      </c>
    </row>
    <row r="261" spans="1:6" ht="15.75">
      <c r="A261" s="37">
        <v>9620</v>
      </c>
      <c r="B261" s="38" t="s">
        <v>346</v>
      </c>
      <c r="C261" s="38" t="s">
        <v>341</v>
      </c>
      <c r="D261" s="120">
        <v>2.2854999999999999</v>
      </c>
      <c r="E261" s="123">
        <v>1.9114</v>
      </c>
      <c r="F261" s="123">
        <v>3.8228</v>
      </c>
    </row>
    <row r="262" spans="1:6" ht="15.75">
      <c r="A262" s="37">
        <v>9620</v>
      </c>
      <c r="B262" s="38" t="s">
        <v>347</v>
      </c>
      <c r="C262" s="38" t="s">
        <v>341</v>
      </c>
      <c r="D262" s="120">
        <v>2.2854999999999999</v>
      </c>
      <c r="E262" s="123">
        <v>1.9114</v>
      </c>
      <c r="F262" s="123">
        <v>3.8228</v>
      </c>
    </row>
    <row r="263" spans="1:6" ht="15.75">
      <c r="A263" s="37">
        <v>9620</v>
      </c>
      <c r="B263" s="38" t="s">
        <v>114</v>
      </c>
      <c r="C263" s="38" t="s">
        <v>341</v>
      </c>
      <c r="D263" s="120">
        <v>2.2854999999999999</v>
      </c>
      <c r="E263" s="123">
        <v>1.9114</v>
      </c>
      <c r="F263" s="123">
        <v>3.8228</v>
      </c>
    </row>
    <row r="264" spans="1:6" ht="15.75">
      <c r="A264" s="37">
        <v>9620</v>
      </c>
      <c r="B264" s="38" t="s">
        <v>348</v>
      </c>
      <c r="C264" s="38" t="s">
        <v>341</v>
      </c>
      <c r="D264" s="120">
        <v>2.2854999999999999</v>
      </c>
      <c r="E264" s="123">
        <v>1.9114</v>
      </c>
      <c r="F264" s="123">
        <v>3.8228</v>
      </c>
    </row>
    <row r="265" spans="1:6" ht="15.75">
      <c r="A265" s="37">
        <v>9620</v>
      </c>
      <c r="B265" s="38" t="s">
        <v>349</v>
      </c>
      <c r="C265" s="38" t="s">
        <v>341</v>
      </c>
      <c r="D265" s="120">
        <v>2.2854999999999999</v>
      </c>
      <c r="E265" s="123">
        <v>1.9114</v>
      </c>
      <c r="F265" s="123">
        <v>3.8228</v>
      </c>
    </row>
    <row r="266" spans="1:6" ht="15.75">
      <c r="A266" s="37">
        <v>9620</v>
      </c>
      <c r="B266" s="38" t="s">
        <v>341</v>
      </c>
      <c r="C266" s="38" t="s">
        <v>341</v>
      </c>
      <c r="D266" s="120">
        <v>2.2854999999999999</v>
      </c>
      <c r="E266" s="123">
        <v>1.9114</v>
      </c>
      <c r="F266" s="123">
        <v>3.8228</v>
      </c>
    </row>
    <row r="267" spans="1:6" ht="15.75">
      <c r="A267" s="37">
        <v>8377</v>
      </c>
      <c r="B267" s="38" t="s">
        <v>350</v>
      </c>
      <c r="C267" s="38" t="s">
        <v>351</v>
      </c>
      <c r="D267" s="120">
        <v>2.2854999999999999</v>
      </c>
      <c r="E267" s="123">
        <v>1.9114</v>
      </c>
      <c r="F267" s="123">
        <v>3.8228</v>
      </c>
    </row>
    <row r="268" spans="1:6" ht="15.75">
      <c r="A268" s="37">
        <v>8377</v>
      </c>
      <c r="B268" s="38" t="s">
        <v>352</v>
      </c>
      <c r="C268" s="38" t="s">
        <v>351</v>
      </c>
      <c r="D268" s="120">
        <v>2.2854999999999999</v>
      </c>
      <c r="E268" s="123">
        <v>1.9114</v>
      </c>
      <c r="F268" s="123">
        <v>3.8228</v>
      </c>
    </row>
    <row r="269" spans="1:6" ht="15.75">
      <c r="A269" s="37">
        <v>8377</v>
      </c>
      <c r="B269" s="38" t="s">
        <v>353</v>
      </c>
      <c r="C269" s="38" t="s">
        <v>351</v>
      </c>
      <c r="D269" s="120">
        <v>2.2854999999999999</v>
      </c>
      <c r="E269" s="123">
        <v>1.9114</v>
      </c>
      <c r="F269" s="123">
        <v>3.8228</v>
      </c>
    </row>
    <row r="270" spans="1:6" ht="15.75">
      <c r="A270" s="37">
        <v>8377</v>
      </c>
      <c r="B270" s="38" t="s">
        <v>351</v>
      </c>
      <c r="C270" s="38" t="s">
        <v>351</v>
      </c>
      <c r="D270" s="120">
        <v>2.2854999999999999</v>
      </c>
      <c r="E270" s="123">
        <v>1.9114</v>
      </c>
      <c r="F270" s="123">
        <v>3.8228</v>
      </c>
    </row>
    <row r="271" spans="1:6" ht="15.75">
      <c r="A271" s="37">
        <v>9870</v>
      </c>
      <c r="B271" s="38" t="s">
        <v>248</v>
      </c>
      <c r="C271" s="38" t="s">
        <v>354</v>
      </c>
      <c r="D271" s="120">
        <v>2.2854999999999999</v>
      </c>
      <c r="E271" s="123">
        <v>1.9114</v>
      </c>
      <c r="F271" s="123">
        <v>3.8228</v>
      </c>
    </row>
    <row r="272" spans="1:6" ht="15.75">
      <c r="A272" s="37">
        <v>9870</v>
      </c>
      <c r="B272" s="38" t="s">
        <v>355</v>
      </c>
      <c r="C272" s="38" t="s">
        <v>354</v>
      </c>
      <c r="D272" s="120">
        <v>2.2854999999999999</v>
      </c>
      <c r="E272" s="123">
        <v>1.9114</v>
      </c>
      <c r="F272" s="123">
        <v>3.8228</v>
      </c>
    </row>
    <row r="273" spans="1:6" ht="15.75">
      <c r="A273" s="37">
        <v>9870</v>
      </c>
      <c r="B273" s="38" t="s">
        <v>354</v>
      </c>
      <c r="C273" s="38" t="s">
        <v>354</v>
      </c>
      <c r="D273" s="120">
        <v>2.2854999999999999</v>
      </c>
      <c r="E273" s="123">
        <v>1.9114</v>
      </c>
      <c r="F273" s="123">
        <v>3.8228</v>
      </c>
    </row>
    <row r="274" spans="1:6" ht="15.75">
      <c r="A274" s="37">
        <v>9630</v>
      </c>
      <c r="B274" s="38" t="s">
        <v>356</v>
      </c>
      <c r="C274" s="38" t="s">
        <v>357</v>
      </c>
      <c r="D274" s="120">
        <v>2.2854999999999999</v>
      </c>
      <c r="E274" s="123">
        <v>1.9114</v>
      </c>
      <c r="F274" s="123">
        <v>3.8228</v>
      </c>
    </row>
    <row r="275" spans="1:6" ht="15.75">
      <c r="A275" s="37">
        <v>9630</v>
      </c>
      <c r="B275" s="38" t="s">
        <v>358</v>
      </c>
      <c r="C275" s="38" t="s">
        <v>357</v>
      </c>
      <c r="D275" s="120">
        <v>2.2854999999999999</v>
      </c>
      <c r="E275" s="123">
        <v>1.9114</v>
      </c>
      <c r="F275" s="123">
        <v>3.8228</v>
      </c>
    </row>
    <row r="276" spans="1:6" ht="15.75">
      <c r="A276" s="37">
        <v>9630</v>
      </c>
      <c r="B276" s="38" t="s">
        <v>359</v>
      </c>
      <c r="C276" s="38" t="s">
        <v>357</v>
      </c>
      <c r="D276" s="120">
        <v>2.2854999999999999</v>
      </c>
      <c r="E276" s="123">
        <v>1.9114</v>
      </c>
      <c r="F276" s="123">
        <v>3.8228</v>
      </c>
    </row>
    <row r="277" spans="1:6" ht="15.75">
      <c r="A277" s="37">
        <v>9630</v>
      </c>
      <c r="B277" s="38" t="s">
        <v>360</v>
      </c>
      <c r="C277" s="38" t="s">
        <v>357</v>
      </c>
      <c r="D277" s="120">
        <v>2.2854999999999999</v>
      </c>
      <c r="E277" s="123">
        <v>1.9114</v>
      </c>
      <c r="F277" s="123">
        <v>3.8228</v>
      </c>
    </row>
    <row r="278" spans="1:6" ht="15.75">
      <c r="A278" s="37">
        <v>9630</v>
      </c>
      <c r="B278" s="38" t="s">
        <v>361</v>
      </c>
      <c r="C278" s="38" t="s">
        <v>357</v>
      </c>
      <c r="D278" s="120">
        <v>2.2854999999999999</v>
      </c>
      <c r="E278" s="123">
        <v>1.9114</v>
      </c>
      <c r="F278" s="123">
        <v>3.8228</v>
      </c>
    </row>
    <row r="279" spans="1:6" ht="15.75">
      <c r="A279" s="37">
        <v>9636</v>
      </c>
      <c r="B279" s="38" t="s">
        <v>362</v>
      </c>
      <c r="C279" s="38" t="s">
        <v>357</v>
      </c>
      <c r="D279" s="120">
        <v>2.2854999999999999</v>
      </c>
      <c r="E279" s="123">
        <v>1.9114</v>
      </c>
      <c r="F279" s="123">
        <v>3.8228</v>
      </c>
    </row>
    <row r="280" spans="1:6" ht="15.75">
      <c r="A280" s="37">
        <v>9630</v>
      </c>
      <c r="B280" s="38" t="s">
        <v>363</v>
      </c>
      <c r="C280" s="38" t="s">
        <v>357</v>
      </c>
      <c r="D280" s="120">
        <v>2.2854999999999999</v>
      </c>
      <c r="E280" s="123">
        <v>1.9114</v>
      </c>
      <c r="F280" s="123">
        <v>3.8228</v>
      </c>
    </row>
    <row r="281" spans="1:6" ht="15.75">
      <c r="A281" s="37">
        <v>9630</v>
      </c>
      <c r="B281" s="38" t="s">
        <v>364</v>
      </c>
      <c r="C281" s="38" t="s">
        <v>357</v>
      </c>
      <c r="D281" s="120">
        <v>2.2854999999999999</v>
      </c>
      <c r="E281" s="123">
        <v>1.9114</v>
      </c>
      <c r="F281" s="123">
        <v>3.8228</v>
      </c>
    </row>
    <row r="282" spans="1:6" ht="15.75">
      <c r="A282" s="37">
        <v>9630</v>
      </c>
      <c r="B282" s="38" t="s">
        <v>365</v>
      </c>
      <c r="C282" s="38" t="s">
        <v>357</v>
      </c>
      <c r="D282" s="120">
        <v>2.2854999999999999</v>
      </c>
      <c r="E282" s="123">
        <v>1.9114</v>
      </c>
      <c r="F282" s="123">
        <v>3.8228</v>
      </c>
    </row>
    <row r="283" spans="1:6" ht="15.75">
      <c r="A283" s="37">
        <v>9630</v>
      </c>
      <c r="B283" s="38" t="s">
        <v>366</v>
      </c>
      <c r="C283" s="38" t="s">
        <v>357</v>
      </c>
      <c r="D283" s="120">
        <v>2.2854999999999999</v>
      </c>
      <c r="E283" s="123">
        <v>1.9114</v>
      </c>
      <c r="F283" s="123">
        <v>3.8228</v>
      </c>
    </row>
    <row r="284" spans="1:6" ht="15.75">
      <c r="A284" s="37">
        <v>9630</v>
      </c>
      <c r="B284" s="38" t="s">
        <v>367</v>
      </c>
      <c r="C284" s="38" t="s">
        <v>357</v>
      </c>
      <c r="D284" s="120">
        <v>2.2854999999999999</v>
      </c>
      <c r="E284" s="123">
        <v>1.9114</v>
      </c>
      <c r="F284" s="123">
        <v>3.8228</v>
      </c>
    </row>
    <row r="285" spans="1:6" ht="15.75">
      <c r="A285" s="41">
        <v>9630</v>
      </c>
      <c r="B285" s="42" t="s">
        <v>368</v>
      </c>
      <c r="C285" s="42" t="s">
        <v>357</v>
      </c>
      <c r="D285" s="120">
        <v>2.2854999999999999</v>
      </c>
      <c r="E285" s="123">
        <v>1.9114</v>
      </c>
      <c r="F285" s="123">
        <v>3.8228</v>
      </c>
    </row>
  </sheetData>
  <sheetProtection algorithmName="SHA-512" hashValue="TjV17I438PPLid46/2B45TqP/7bSXbDnLa/S1APy0MfFRp1n/+RO4sotQqvCvF3tJyqqNuioxoY36ZtDRWCLVQ==" saltValue="jZnNOMQwu7vU1mhPJj1SNQ==" spinCount="100000" sheet="1"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05DD-7B81-4D22-8FD5-018499A8DED0}">
  <dimension ref="A1:B10"/>
  <sheetViews>
    <sheetView workbookViewId="0">
      <selection activeCell="C35" sqref="C35:D35"/>
    </sheetView>
  </sheetViews>
  <sheetFormatPr defaultRowHeight="15"/>
  <sheetData>
    <row r="1" spans="1:2">
      <c r="A1" s="143" t="s">
        <v>376</v>
      </c>
      <c r="B1" s="143" t="s">
        <v>377</v>
      </c>
    </row>
    <row r="2" spans="1:2">
      <c r="A2">
        <v>0</v>
      </c>
      <c r="B2">
        <v>0</v>
      </c>
    </row>
    <row r="3" spans="1:2">
      <c r="A3" s="144">
        <v>40</v>
      </c>
      <c r="B3" s="145">
        <v>267.92</v>
      </c>
    </row>
    <row r="4" spans="1:2">
      <c r="A4" s="144">
        <v>50</v>
      </c>
      <c r="B4" s="145">
        <v>492.55</v>
      </c>
    </row>
    <row r="5" spans="1:2">
      <c r="A5" s="144">
        <v>60</v>
      </c>
      <c r="B5" s="145">
        <v>602.80999999999995</v>
      </c>
    </row>
    <row r="6" spans="1:2">
      <c r="A6" s="144">
        <v>65</v>
      </c>
      <c r="B6" s="145">
        <v>653.04999999999995</v>
      </c>
    </row>
    <row r="7" spans="1:2">
      <c r="A7" s="144">
        <v>80</v>
      </c>
      <c r="B7" s="145">
        <v>1054.93</v>
      </c>
    </row>
    <row r="8" spans="1:2">
      <c r="A8" s="144">
        <v>100</v>
      </c>
      <c r="B8" s="145">
        <v>1674.51</v>
      </c>
    </row>
    <row r="9" spans="1:2">
      <c r="A9" s="144">
        <v>150</v>
      </c>
      <c r="B9" s="145">
        <v>2679.21</v>
      </c>
    </row>
    <row r="10" spans="1:2">
      <c r="A10" s="144">
        <v>200</v>
      </c>
      <c r="B10" s="145">
        <v>6698.02</v>
      </c>
    </row>
  </sheetData>
  <sheetProtection algorithmName="SHA-512" hashValue="FS+oqwOIMHdm1f2WeVIVyxlGEZbNDkBCdJ6Z5iY49AlfR/MR0lqxy9hl/vV6CJZ4o62O2a6890uuSDGlmg9OnQ==" saltValue="8gmhbWGPceHoxv7YgpIRkg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DService24-882-7</_dlc_DocId>
    <_dlc_DocIdUrl xmlns="7c24228e-b776-44be-834e-bba0c1580689">
      <Url>http://intranet.farys.be/departementen/senv/Operationeel/Opleidingen/_layouts/DocIdRedir.aspx?ID=DService24-882-7</Url>
      <Description>DService24-882-7</Description>
    </_dlc_DocIdUrl>
  </documentManagement>
</p:properties>
</file>

<file path=customXml/itemProps1.xml><?xml version="1.0" encoding="utf-8"?>
<ds:datastoreItem xmlns:ds="http://schemas.openxmlformats.org/officeDocument/2006/customXml" ds:itemID="{AEC6E686-E36A-472E-A269-A8C560898EA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61222792-A836-492C-B95A-4ECF7F2ACA1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0174A32-36F7-4AD9-A553-06936737AB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A98E03-B5A2-439B-A5F5-32855212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373D776-74A9-43EA-8D14-4BBA3292E4E7}">
  <ds:schemaRefs>
    <ds:schemaRef ds:uri="http://schemas.microsoft.com/office/2006/documentManagement/types"/>
    <ds:schemaRef ds:uri="http://schemas.microsoft.com/office/infopath/2007/PartnerControls"/>
    <ds:schemaRef ds:uri="7c24228e-b776-44be-834e-bba0c158068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Parameters</vt:lpstr>
      <vt:lpstr>Huishoudelijk</vt:lpstr>
      <vt:lpstr>Niet huishoudelijk</vt:lpstr>
      <vt:lpstr>Blad1</vt:lpstr>
      <vt:lpstr>PRIJS DW</vt:lpstr>
      <vt:lpstr>PRIJS GB NHH</vt:lpstr>
      <vt:lpstr>PRIJS GB HH</vt:lpstr>
      <vt:lpstr>PRIJS CAPA</vt:lpstr>
    </vt:vector>
  </TitlesOfParts>
  <Manager/>
  <Company>TMVW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Simulatietool nieuwe factuur</dc:title>
  <dc:subject/>
  <dc:creator>Dirk Bosmans</dc:creator>
  <cp:keywords>meterstand, verbruik, tussentijdse factuur</cp:keywords>
  <dc:description/>
  <cp:lastModifiedBy>Aurélie Zaman</cp:lastModifiedBy>
  <cp:revision/>
  <dcterms:created xsi:type="dcterms:W3CDTF">2013-01-23T07:44:35Z</dcterms:created>
  <dcterms:modified xsi:type="dcterms:W3CDTF">2025-01-14T13:01:33Z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97b23b85-3d98-4da2-87aa-6fa9a8c41f39</vt:lpwstr>
  </property>
  <property fmtid="{D5CDD505-2E9C-101B-9397-08002B2CF9AE}" pid="3" name="ContentTypeId">
    <vt:lpwstr>0x010100D33C4BAC76EE6D468C2B50EFFA754165</vt:lpwstr>
  </property>
  <property fmtid="{D5CDD505-2E9C-101B-9397-08002B2CF9AE}" pid="4" name="Document Type">
    <vt:lpwstr>3;#Werkdocument|4b7df9ff-875e-45ab-8938-5af85d2d439b</vt:lpwstr>
  </property>
</Properties>
</file>